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1916" yWindow="288" windowWidth="12636" windowHeight="12228" tabRatio="753" firstSheet="3" activeTab="3"/>
  </bookViews>
  <sheets>
    <sheet name="Front page" sheetId="10" r:id="rId1"/>
    <sheet name="Information" sheetId="1" r:id="rId2"/>
    <sheet name="CS#1 Agricultural, SO" sheetId="2" r:id="rId3"/>
    <sheet name="CS#2 Agricultural, MN" sheetId="3" r:id="rId4"/>
    <sheet name="CS#3 Urban, Sofia" sheetId="12" r:id="rId5"/>
    <sheet name="CS#4 Urban, Zurich" sheetId="5" r:id="rId6"/>
    <sheet name="CS#5 Industrial, Textile" sheetId="6" r:id="rId7"/>
    <sheet name="CS#6 Industrial, Energy" sheetId="7" r:id="rId8"/>
    <sheet name="CS#7 Industry, Dairy" sheetId="8" r:id="rId9"/>
    <sheet name="CS#8 Industrial, Automotive" sheetId="9" r:id="rId10"/>
  </sheets>
  <definedNames>
    <definedName name="_xlnm.Print_Area" localSheetId="0">'Front page'!$A$1:$K$48</definedName>
  </definedNames>
  <calcPr calcId="145621" iterate="1"/>
</workbook>
</file>

<file path=xl/calcChain.xml><?xml version="1.0" encoding="utf-8"?>
<calcChain xmlns="http://schemas.openxmlformats.org/spreadsheetml/2006/main">
  <c r="AG11" i="5" l="1"/>
  <c r="AH11" i="5" s="1"/>
  <c r="AG10" i="5"/>
  <c r="AH10" i="5" s="1"/>
  <c r="AG9" i="5"/>
  <c r="AH9" i="5" s="1"/>
  <c r="AG8" i="5"/>
  <c r="AH8" i="5" s="1"/>
  <c r="AH5" i="5"/>
  <c r="AD6" i="5"/>
  <c r="AF6" i="5" s="1"/>
  <c r="AB5" i="5"/>
  <c r="U30" i="5"/>
  <c r="V30" i="5" s="1"/>
  <c r="U31" i="5"/>
  <c r="V31" i="5" s="1"/>
  <c r="U32" i="5"/>
  <c r="V32" i="5" s="1"/>
  <c r="U33" i="5"/>
  <c r="V33" i="5" s="1"/>
  <c r="U36" i="5"/>
  <c r="V36" i="5" s="1"/>
  <c r="U37" i="5"/>
  <c r="V37" i="5" s="1"/>
  <c r="U38" i="5"/>
  <c r="V38" i="5" s="1"/>
  <c r="U39" i="5"/>
  <c r="V39" i="5" s="1"/>
  <c r="U29" i="5"/>
  <c r="V29" i="5" s="1"/>
  <c r="T10" i="5"/>
  <c r="T8" i="5"/>
  <c r="T7" i="5"/>
  <c r="Q5" i="5"/>
  <c r="P35" i="5"/>
  <c r="U35" i="5" s="1"/>
  <c r="V35" i="5" s="1"/>
  <c r="P34" i="5"/>
  <c r="U34" i="5" s="1"/>
  <c r="V34" i="5" s="1"/>
  <c r="P5" i="5"/>
  <c r="M8" i="5"/>
  <c r="M9" i="5"/>
  <c r="U9" i="5" s="1"/>
  <c r="V9" i="5" s="1"/>
  <c r="M10" i="5"/>
  <c r="M11" i="5"/>
  <c r="M7" i="5"/>
  <c r="M5" i="5"/>
  <c r="AE5" i="5"/>
  <c r="AF5" i="5" s="1"/>
  <c r="O9" i="2"/>
  <c r="O8" i="2"/>
  <c r="U8" i="5" l="1"/>
  <c r="V8" i="5" s="1"/>
  <c r="T5" i="5"/>
  <c r="U5" i="5" s="1"/>
  <c r="V5" i="5" s="1"/>
</calcChain>
</file>

<file path=xl/comments1.xml><?xml version="1.0" encoding="utf-8"?>
<comments xmlns="http://schemas.openxmlformats.org/spreadsheetml/2006/main">
  <authors>
    <author>Asa Nilsson</author>
    <author>Mladen Todorovic</author>
  </authors>
  <commentList>
    <comment ref="E1" authorId="0">
      <text>
        <r>
          <rPr>
            <b/>
            <sz val="8"/>
            <color indexed="81"/>
            <rFont val="Tahoma"/>
            <family val="2"/>
          </rPr>
          <t>Asa Nilsson:</t>
        </r>
        <r>
          <rPr>
            <sz val="8"/>
            <color indexed="81"/>
            <rFont val="Tahoma"/>
            <family val="2"/>
          </rPr>
          <t xml:space="preserve">
The person who recorded the technology data in the inventory
</t>
        </r>
      </text>
    </comment>
    <comment ref="J1" authorId="0">
      <text>
        <r>
          <rPr>
            <b/>
            <sz val="8"/>
            <color indexed="81"/>
            <rFont val="Tahoma"/>
            <family val="2"/>
          </rPr>
          <t>Asa Nilsson:</t>
        </r>
        <r>
          <rPr>
            <sz val="8"/>
            <color indexed="81"/>
            <rFont val="Tahoma"/>
            <family val="2"/>
          </rPr>
          <t xml:space="preserve">
The record should be the name of the node in the value chain where the technology is applied:
Abstraction
Storage
Water Treatment
Distribution
Water use
Collection
Wastewater treatment
Disposal
(others?)
</t>
        </r>
      </text>
    </comment>
    <comment ref="K1" authorId="0">
      <text>
        <r>
          <rPr>
            <b/>
            <sz val="8"/>
            <color indexed="81"/>
            <rFont val="Tahoma"/>
            <family val="2"/>
          </rPr>
          <t>Asa Nilsson:</t>
        </r>
        <r>
          <rPr>
            <sz val="8"/>
            <color indexed="81"/>
            <rFont val="Tahoma"/>
            <family val="2"/>
          </rPr>
          <t xml:space="preserve">
The technology reference unit for which the subsequent parameter values apply</t>
        </r>
      </text>
    </comment>
    <comment ref="O5" authorId="1">
      <text>
        <r>
          <rPr>
            <b/>
            <sz val="8"/>
            <color indexed="81"/>
            <rFont val="Tahoma"/>
            <family val="2"/>
          </rPr>
          <t>Mladen Todorovic:</t>
        </r>
        <r>
          <rPr>
            <sz val="8"/>
            <color indexed="81"/>
            <rFont val="Tahoma"/>
            <family val="2"/>
          </rPr>
          <t xml:space="preserve">
Operational cost is assumed as 10% of Investment. 1 devices supplies water to approximately 5ha with in average 1,100 m3/ha which means 120/5500 </t>
        </r>
      </text>
    </comment>
    <comment ref="P5" authorId="1">
      <text>
        <r>
          <rPr>
            <b/>
            <sz val="8"/>
            <color indexed="81"/>
            <rFont val="Tahoma"/>
            <family val="2"/>
          </rPr>
          <t>Mladen Todorovic:</t>
        </r>
        <r>
          <rPr>
            <sz val="8"/>
            <color indexed="81"/>
            <rFont val="Tahoma"/>
            <family val="2"/>
          </rPr>
          <t xml:space="preserve">
Official tariff for the 1st block rate and water consumption up to 2050 m3/ha</t>
        </r>
      </text>
    </comment>
    <comment ref="P6" authorId="1">
      <text>
        <r>
          <rPr>
            <b/>
            <sz val="8"/>
            <color indexed="81"/>
            <rFont val="Tahoma"/>
            <family val="2"/>
          </rPr>
          <t>Mladen Todorovic:</t>
        </r>
        <r>
          <rPr>
            <sz val="8"/>
            <color indexed="81"/>
            <rFont val="Tahoma"/>
            <family val="2"/>
          </rPr>
          <t xml:space="preserve">
Official tariff for the 1st block rate and water consumption up to 2050 m3/ha</t>
        </r>
      </text>
    </comment>
    <comment ref="O7" authorId="1">
      <text>
        <r>
          <rPr>
            <b/>
            <sz val="8"/>
            <color indexed="81"/>
            <rFont val="Tahoma"/>
            <family val="2"/>
          </rPr>
          <t>Mladen Todorovic:</t>
        </r>
        <r>
          <rPr>
            <sz val="8"/>
            <color indexed="81"/>
            <rFont val="Tahoma"/>
            <family val="2"/>
          </rPr>
          <t xml:space="preserve">
Average energy  consumption for D1, D2 and D3 is 620KWh/ha which divided by 1100 means 0.56KWH/m3 and miltiplied by the energy cost of 0.15Euro/KWh is about 0.0846. 
2% should be added for maintenance of 3 units (3*20,000) and it is 1200/3000/1100=0.0004, which means a total of 0.085</t>
        </r>
      </text>
    </comment>
    <comment ref="P7" authorId="1">
      <text>
        <r>
          <rPr>
            <b/>
            <sz val="8"/>
            <color indexed="81"/>
            <rFont val="Tahoma"/>
            <family val="2"/>
          </rPr>
          <t>Mladen Todorovic:</t>
        </r>
        <r>
          <rPr>
            <sz val="8"/>
            <color indexed="81"/>
            <rFont val="Tahoma"/>
            <family val="2"/>
          </rPr>
          <t xml:space="preserve">
Official tariff for the 1st block rate and water consumption up to 2050 m3/ha</t>
        </r>
      </text>
    </comment>
    <comment ref="P8" authorId="1">
      <text>
        <r>
          <rPr>
            <b/>
            <sz val="8"/>
            <color indexed="81"/>
            <rFont val="Tahoma"/>
            <family val="2"/>
          </rPr>
          <t>Mladen Todorovic:</t>
        </r>
        <r>
          <rPr>
            <sz val="8"/>
            <color indexed="81"/>
            <rFont val="Tahoma"/>
            <family val="2"/>
          </rPr>
          <t xml:space="preserve">
Official tariff for the 1st block rate and water consumption up to 2050 m3/ha</t>
        </r>
      </text>
    </comment>
    <comment ref="P9" authorId="1">
      <text>
        <r>
          <rPr>
            <b/>
            <sz val="8"/>
            <color indexed="81"/>
            <rFont val="Tahoma"/>
            <family val="2"/>
          </rPr>
          <t>Mladen Todorovic:</t>
        </r>
        <r>
          <rPr>
            <sz val="8"/>
            <color indexed="81"/>
            <rFont val="Tahoma"/>
            <family val="2"/>
          </rPr>
          <t xml:space="preserve">
Official tariff for the 1st block rate and water consumption up to 2050 m3/ha</t>
        </r>
      </text>
    </comment>
    <comment ref="O10" authorId="1">
      <text>
        <r>
          <rPr>
            <b/>
            <sz val="8"/>
            <color indexed="81"/>
            <rFont val="Tahoma"/>
            <family val="2"/>
          </rPr>
          <t>Mladen Todorovic:</t>
        </r>
        <r>
          <rPr>
            <sz val="8"/>
            <color indexed="81"/>
            <rFont val="Tahoma"/>
            <family val="2"/>
          </rPr>
          <t xml:space="preserve">
Pumps could be applied to D1, D2 and D3 with average energy consumption of 435KWh/ha which means divided by 1100 m3 an average of 0.40KWh/m3. The energy cost is 0.15Euro/KWh which means 0.063 Euro/m3. We should add 2% for maintenance of 3 units which means 1800/3000ha/1100=0.0005</t>
        </r>
      </text>
    </comment>
    <comment ref="P10" authorId="1">
      <text>
        <r>
          <rPr>
            <b/>
            <sz val="8"/>
            <color indexed="81"/>
            <rFont val="Tahoma"/>
            <family val="2"/>
          </rPr>
          <t>Mladen Todorovic:</t>
        </r>
        <r>
          <rPr>
            <sz val="8"/>
            <color indexed="81"/>
            <rFont val="Tahoma"/>
            <family val="2"/>
          </rPr>
          <t xml:space="preserve">
Official tariff for the 1st block rate and water consumption up to 2050 m3/ha</t>
        </r>
      </text>
    </comment>
    <comment ref="P11" authorId="1">
      <text>
        <r>
          <rPr>
            <b/>
            <sz val="8"/>
            <color indexed="81"/>
            <rFont val="Tahoma"/>
            <family val="2"/>
          </rPr>
          <t>Mladen Todorovic:</t>
        </r>
        <r>
          <rPr>
            <sz val="8"/>
            <color indexed="81"/>
            <rFont val="Tahoma"/>
            <family val="2"/>
          </rPr>
          <t xml:space="preserve">
Official tariff for for water consumption above 2050 m3/ha - this tech will have impact especially there.
</t>
        </r>
      </text>
    </comment>
    <comment ref="O12" authorId="1">
      <text>
        <r>
          <rPr>
            <b/>
            <sz val="8"/>
            <color indexed="81"/>
            <rFont val="Tahoma"/>
            <family val="2"/>
          </rPr>
          <t>Mladen Todorovic:</t>
        </r>
        <r>
          <rPr>
            <sz val="8"/>
            <color indexed="81"/>
            <rFont val="Tahoma"/>
            <family val="2"/>
          </rPr>
          <t xml:space="preserve">
average annual cost is about 200Euro/ha which means 200/1100=0.18</t>
        </r>
      </text>
    </comment>
    <comment ref="P12" authorId="1">
      <text>
        <r>
          <rPr>
            <b/>
            <sz val="8"/>
            <color indexed="81"/>
            <rFont val="Tahoma"/>
            <family val="2"/>
          </rPr>
          <t>Mladen Todorovic:</t>
        </r>
        <r>
          <rPr>
            <sz val="8"/>
            <color indexed="81"/>
            <rFont val="Tahoma"/>
            <family val="2"/>
          </rPr>
          <t xml:space="preserve">
Official tariff for for water consumption above 2050 m3/ha - this tech will have impact especially there.</t>
        </r>
      </text>
    </comment>
  </commentList>
</comments>
</file>

<file path=xl/comments2.xml><?xml version="1.0" encoding="utf-8"?>
<comments xmlns="http://schemas.openxmlformats.org/spreadsheetml/2006/main">
  <authors>
    <author>Asa Nilsson</author>
  </authors>
  <commentList>
    <comment ref="E1" authorId="0">
      <text>
        <r>
          <rPr>
            <b/>
            <sz val="8"/>
            <color indexed="81"/>
            <rFont val="Tahoma"/>
            <family val="2"/>
          </rPr>
          <t>Asa Nilsson:</t>
        </r>
        <r>
          <rPr>
            <sz val="8"/>
            <color indexed="81"/>
            <rFont val="Tahoma"/>
            <family val="2"/>
          </rPr>
          <t xml:space="preserve">
The person who recorded the technology data in the inventory
</t>
        </r>
      </text>
    </comment>
    <comment ref="J1" authorId="0">
      <text>
        <r>
          <rPr>
            <b/>
            <sz val="8"/>
            <color indexed="81"/>
            <rFont val="Tahoma"/>
            <family val="2"/>
          </rPr>
          <t>Asa Nilsson:</t>
        </r>
        <r>
          <rPr>
            <sz val="8"/>
            <color indexed="81"/>
            <rFont val="Tahoma"/>
            <family val="2"/>
          </rPr>
          <t xml:space="preserve">
The record should be the name of the node in the value chain where the technology is applied:
Abstraction
Storage
Water Treatment
Distribution
Water use
Collection
Wastewater treatment
Disposal
(others?)
</t>
        </r>
      </text>
    </comment>
    <comment ref="K1" authorId="0">
      <text>
        <r>
          <rPr>
            <b/>
            <sz val="8"/>
            <color indexed="81"/>
            <rFont val="Tahoma"/>
            <family val="2"/>
          </rPr>
          <t>Asa Nilsson:</t>
        </r>
        <r>
          <rPr>
            <sz val="8"/>
            <color indexed="81"/>
            <rFont val="Tahoma"/>
            <family val="2"/>
          </rPr>
          <t xml:space="preserve">
The technology reference unit for which the subsequent parameter values apply</t>
        </r>
      </text>
    </comment>
  </commentList>
</comments>
</file>

<file path=xl/comments3.xml><?xml version="1.0" encoding="utf-8"?>
<comments xmlns="http://schemas.openxmlformats.org/spreadsheetml/2006/main">
  <authors>
    <author>Sara Alongi Skenhall</author>
  </authors>
  <commentList>
    <comment ref="E1" authorId="0">
      <text>
        <r>
          <rPr>
            <b/>
            <sz val="9"/>
            <color indexed="81"/>
            <rFont val="Tahoma"/>
            <family val="2"/>
          </rPr>
          <t>Sara Alongi Skenhall:</t>
        </r>
        <r>
          <rPr>
            <sz val="9"/>
            <color indexed="81"/>
            <rFont val="Tahoma"/>
            <family val="2"/>
          </rPr>
          <t xml:space="preserve">
The person who recorded the technology data in the inventory</t>
        </r>
      </text>
    </comment>
    <comment ref="J1" authorId="0">
      <text>
        <r>
          <rPr>
            <b/>
            <sz val="9"/>
            <color indexed="81"/>
            <rFont val="Tahoma"/>
            <family val="2"/>
          </rPr>
          <t>Sara Alongi Skenhall:</t>
        </r>
        <r>
          <rPr>
            <sz val="9"/>
            <color indexed="81"/>
            <rFont val="Tahoma"/>
            <family val="2"/>
          </rPr>
          <t xml:space="preserve">
The record should be the name of the node in the value chain where the technology is applied:
Abstraction
Storage
Water Treatment
Distribution
Water use
Collection
Wastewater treatment
Disposal
(others?)</t>
        </r>
      </text>
    </comment>
    <comment ref="K1" authorId="0">
      <text>
        <r>
          <rPr>
            <b/>
            <sz val="9"/>
            <color indexed="81"/>
            <rFont val="Tahoma"/>
            <family val="2"/>
          </rPr>
          <t>Sara Alongi Skenhall:</t>
        </r>
        <r>
          <rPr>
            <sz val="9"/>
            <color indexed="81"/>
            <rFont val="Tahoma"/>
            <family val="2"/>
          </rPr>
          <t xml:space="preserve">
The technology reference unit for which the subsequent parameter values apply</t>
        </r>
      </text>
    </comment>
  </commentList>
</comments>
</file>

<file path=xl/comments4.xml><?xml version="1.0" encoding="utf-8"?>
<comments xmlns="http://schemas.openxmlformats.org/spreadsheetml/2006/main">
  <authors>
    <author>Asa Nilsson</author>
    <author>Niewersch Claudia</author>
    <author>Steiger Olga</author>
  </authors>
  <commentList>
    <comment ref="E1" authorId="0">
      <text>
        <r>
          <rPr>
            <b/>
            <sz val="8"/>
            <color indexed="81"/>
            <rFont val="Tahoma"/>
            <family val="2"/>
          </rPr>
          <t>Asa Nilsson:</t>
        </r>
        <r>
          <rPr>
            <sz val="8"/>
            <color indexed="81"/>
            <rFont val="Tahoma"/>
            <family val="2"/>
          </rPr>
          <t xml:space="preserve">
The person who recorded the technology data in the inventory
</t>
        </r>
      </text>
    </comment>
    <comment ref="J1" authorId="0">
      <text>
        <r>
          <rPr>
            <b/>
            <sz val="8"/>
            <color indexed="81"/>
            <rFont val="Tahoma"/>
            <family val="2"/>
          </rPr>
          <t>Asa Nilsson:</t>
        </r>
        <r>
          <rPr>
            <sz val="8"/>
            <color indexed="81"/>
            <rFont val="Tahoma"/>
            <family val="2"/>
          </rPr>
          <t xml:space="preserve">
The record should be the name of the node in the value chain where the technology is applied:
Abstraction
Storage
Water Treatment
Distribution
Water use
Collection
Wastewater treatment
Disposal
(others?)
</t>
        </r>
      </text>
    </comment>
    <comment ref="K1" authorId="0">
      <text>
        <r>
          <rPr>
            <b/>
            <sz val="8"/>
            <color indexed="81"/>
            <rFont val="Tahoma"/>
            <family val="2"/>
          </rPr>
          <t>Asa Nilsson:</t>
        </r>
        <r>
          <rPr>
            <sz val="8"/>
            <color indexed="81"/>
            <rFont val="Tahoma"/>
            <family val="2"/>
          </rPr>
          <t xml:space="preserve">
The technology reference unit for which the subsequent parameter values apply</t>
        </r>
      </text>
    </comment>
    <comment ref="M5" authorId="1">
      <text>
        <r>
          <rPr>
            <b/>
            <sz val="9"/>
            <color indexed="81"/>
            <rFont val="Tahoma"/>
            <family val="2"/>
          </rPr>
          <t>Niewersch Claudia:</t>
        </r>
        <r>
          <rPr>
            <sz val="9"/>
            <color indexed="81"/>
            <rFont val="Tahoma"/>
            <family val="2"/>
          </rPr>
          <t xml:space="preserve">
12-50 years
</t>
        </r>
      </text>
    </comment>
    <comment ref="R6" authorId="1">
      <text>
        <r>
          <rPr>
            <b/>
            <sz val="9"/>
            <color indexed="81"/>
            <rFont val="Tahoma"/>
            <family val="2"/>
          </rPr>
          <t>Niewersch Claudia:</t>
        </r>
        <r>
          <rPr>
            <sz val="9"/>
            <color indexed="81"/>
            <rFont val="Tahoma"/>
            <family val="2"/>
          </rPr>
          <t xml:space="preserve">
van der Helm 2007
</t>
        </r>
      </text>
    </comment>
    <comment ref="M7" authorId="1">
      <text>
        <r>
          <rPr>
            <b/>
            <sz val="9"/>
            <color indexed="81"/>
            <rFont val="Tahoma"/>
            <family val="2"/>
          </rPr>
          <t>Niewersch Claudia:</t>
        </r>
        <r>
          <rPr>
            <sz val="9"/>
            <color indexed="81"/>
            <rFont val="Tahoma"/>
            <family val="2"/>
          </rPr>
          <t xml:space="preserve">
15-20; http://www.bundesfinanzministerium.de/Web/DE/Themen/Steuern/Weitere_Steuerthemen/Betriebspruefung/AfA_Tabellen/afa_tabellen.html</t>
        </r>
      </text>
    </comment>
    <comment ref="S7" authorId="1">
      <text>
        <r>
          <rPr>
            <b/>
            <sz val="9"/>
            <color indexed="81"/>
            <rFont val="Tahoma"/>
            <family val="2"/>
          </rPr>
          <t>Niewersch Claudia:</t>
        </r>
        <r>
          <rPr>
            <sz val="9"/>
            <color indexed="81"/>
            <rFont val="Tahoma"/>
            <family val="2"/>
          </rPr>
          <t xml:space="preserve">
Annual financial balance Zweckverband 2011</t>
        </r>
      </text>
    </comment>
    <comment ref="T7" authorId="1">
      <text>
        <r>
          <rPr>
            <b/>
            <sz val="9"/>
            <color indexed="81"/>
            <rFont val="Tahoma"/>
            <family val="2"/>
          </rPr>
          <t>Niewersch Claudia:</t>
        </r>
        <r>
          <rPr>
            <sz val="9"/>
            <color indexed="81"/>
            <rFont val="Tahoma"/>
            <family val="2"/>
          </rPr>
          <t xml:space="preserve">
Annual financial balance Zweckverband 2011, assumption, that maintenance is equally distributed to the four treatment technologies</t>
        </r>
      </text>
    </comment>
    <comment ref="M8" authorId="1">
      <text>
        <r>
          <rPr>
            <b/>
            <sz val="9"/>
            <color indexed="81"/>
            <rFont val="Tahoma"/>
            <family val="2"/>
          </rPr>
          <t>Niewersch Claudia:</t>
        </r>
        <r>
          <rPr>
            <sz val="9"/>
            <color indexed="81"/>
            <rFont val="Tahoma"/>
            <family val="2"/>
          </rPr>
          <t xml:space="preserve">
15-20; http://www.bundesfinanzministerium.de/Web/DE/Themen/Steuern/Weitere_Steuerthemen/Betriebspruefung/AfA_Tabellen/afa_tabellen.html</t>
        </r>
      </text>
    </comment>
    <comment ref="P8" authorId="1">
      <text>
        <r>
          <rPr>
            <b/>
            <sz val="9"/>
            <color indexed="81"/>
            <rFont val="Tahoma"/>
            <family val="2"/>
          </rPr>
          <t>Niewersch Claudia:</t>
        </r>
        <r>
          <rPr>
            <sz val="9"/>
            <color indexed="81"/>
            <rFont val="Tahoma"/>
            <family val="2"/>
          </rPr>
          <t xml:space="preserve">
see estimations in sheet Detail_BAU4</t>
        </r>
      </text>
    </comment>
    <comment ref="Q8" authorId="1">
      <text>
        <r>
          <rPr>
            <b/>
            <sz val="9"/>
            <color indexed="81"/>
            <rFont val="Tahoma"/>
            <family val="2"/>
          </rPr>
          <t>Niewersch Claudia:</t>
        </r>
        <r>
          <rPr>
            <sz val="9"/>
            <color indexed="81"/>
            <rFont val="Tahoma"/>
            <family val="2"/>
          </rPr>
          <t xml:space="preserve">
Annual financial balance Zweckverband 2011</t>
        </r>
      </text>
    </comment>
    <comment ref="S8" authorId="1">
      <text>
        <r>
          <rPr>
            <b/>
            <sz val="9"/>
            <color indexed="81"/>
            <rFont val="Tahoma"/>
            <family val="2"/>
          </rPr>
          <t>Niewersch Claudia:</t>
        </r>
        <r>
          <rPr>
            <sz val="9"/>
            <color indexed="81"/>
            <rFont val="Tahoma"/>
            <family val="2"/>
          </rPr>
          <t xml:space="preserve">
van der Helm, 2007
</t>
        </r>
      </text>
    </comment>
    <comment ref="T8" authorId="1">
      <text>
        <r>
          <rPr>
            <b/>
            <sz val="9"/>
            <color indexed="81"/>
            <rFont val="Tahoma"/>
            <family val="2"/>
          </rPr>
          <t>Niewersch Claudia:</t>
        </r>
        <r>
          <rPr>
            <sz val="9"/>
            <color indexed="81"/>
            <rFont val="Tahoma"/>
            <family val="2"/>
          </rPr>
          <t xml:space="preserve">
Zweckverband 2011, assumption, that maintenance is equally distributed to the four treatment technologies</t>
        </r>
      </text>
    </comment>
    <comment ref="M9" authorId="1">
      <text>
        <r>
          <rPr>
            <b/>
            <sz val="9"/>
            <color indexed="81"/>
            <rFont val="Tahoma"/>
            <family val="2"/>
          </rPr>
          <t>Niewersch Claudia:</t>
        </r>
        <r>
          <rPr>
            <sz val="9"/>
            <color indexed="81"/>
            <rFont val="Tahoma"/>
            <family val="2"/>
          </rPr>
          <t xml:space="preserve">
15-20; http://www.bundesfinanzministerium.de/Web/DE/Themen/Steuern/Weitere_Steuerthemen/Betriebspruefung/AfA_Tabellen/afa_tabellen.html</t>
        </r>
      </text>
    </comment>
    <comment ref="Q9" authorId="1">
      <text>
        <r>
          <rPr>
            <b/>
            <sz val="9"/>
            <color indexed="81"/>
            <rFont val="Tahoma"/>
            <family val="2"/>
          </rPr>
          <t>Niewersch Claudia:</t>
        </r>
        <r>
          <rPr>
            <sz val="9"/>
            <color indexed="81"/>
            <rFont val="Tahoma"/>
            <family val="2"/>
          </rPr>
          <t xml:space="preserve">
van der Helm with labour time costs
</t>
        </r>
      </text>
    </comment>
    <comment ref="R9" authorId="1">
      <text>
        <r>
          <rPr>
            <b/>
            <sz val="9"/>
            <color indexed="81"/>
            <rFont val="Tahoma"/>
            <family val="2"/>
          </rPr>
          <t>Niewersch Claudia:</t>
        </r>
        <r>
          <rPr>
            <sz val="9"/>
            <color indexed="81"/>
            <rFont val="Tahoma"/>
            <family val="2"/>
          </rPr>
          <t xml:space="preserve">
van der Helm 2007
</t>
        </r>
      </text>
    </comment>
    <comment ref="T9" authorId="1">
      <text>
        <r>
          <rPr>
            <b/>
            <sz val="9"/>
            <color indexed="81"/>
            <rFont val="Tahoma"/>
            <family val="2"/>
          </rPr>
          <t>Niewersch Claudia:</t>
        </r>
        <r>
          <rPr>
            <sz val="9"/>
            <color indexed="81"/>
            <rFont val="Tahoma"/>
            <family val="2"/>
          </rPr>
          <t xml:space="preserve">
Zweckverband 2011, assumption, that maintenance is equally distributed to the four treatment technologies
and:
van der Helm 2007
</t>
        </r>
      </text>
    </comment>
    <comment ref="AG9" authorId="1">
      <text>
        <r>
          <rPr>
            <b/>
            <sz val="9"/>
            <color indexed="81"/>
            <rFont val="Tahoma"/>
            <family val="2"/>
          </rPr>
          <t>Niewersch Claudia:</t>
        </r>
        <r>
          <rPr>
            <sz val="9"/>
            <color indexed="81"/>
            <rFont val="Tahoma"/>
            <family val="2"/>
          </rPr>
          <t xml:space="preserve">
Van der Helm 2007
</t>
        </r>
      </text>
    </comment>
    <comment ref="M10" authorId="1">
      <text>
        <r>
          <rPr>
            <b/>
            <sz val="9"/>
            <color indexed="81"/>
            <rFont val="Tahoma"/>
            <family val="2"/>
          </rPr>
          <t>Niewersch Claudia:</t>
        </r>
        <r>
          <rPr>
            <sz val="9"/>
            <color indexed="81"/>
            <rFont val="Tahoma"/>
            <family val="2"/>
          </rPr>
          <t xml:space="preserve">
15-20; http://www.bundesfinanzministerium.de/Web/DE/Themen/Steuern/Weitere_Steuerthemen/Betriebspruefung/AfA_Tabellen/afa_tabellen.html</t>
        </r>
      </text>
    </comment>
    <comment ref="S10" authorId="1">
      <text>
        <r>
          <rPr>
            <b/>
            <sz val="9"/>
            <color indexed="81"/>
            <rFont val="Tahoma"/>
            <family val="2"/>
          </rPr>
          <t>Niewersch Claudia:</t>
        </r>
        <r>
          <rPr>
            <sz val="9"/>
            <color indexed="81"/>
            <rFont val="Tahoma"/>
            <family val="2"/>
          </rPr>
          <t xml:space="preserve">
Annual financial balance Zweckverband 2011</t>
        </r>
      </text>
    </comment>
    <comment ref="T10" authorId="1">
      <text>
        <r>
          <rPr>
            <b/>
            <sz val="9"/>
            <color indexed="81"/>
            <rFont val="Tahoma"/>
            <family val="2"/>
          </rPr>
          <t>Niewersch Claudia:</t>
        </r>
        <r>
          <rPr>
            <sz val="9"/>
            <color indexed="81"/>
            <rFont val="Tahoma"/>
            <family val="2"/>
          </rPr>
          <t xml:space="preserve">
Zweckverband 2011, assumption, that maintenance is equally distributed to the four treatment technologies</t>
        </r>
      </text>
    </comment>
    <comment ref="M11" authorId="1">
      <text>
        <r>
          <rPr>
            <b/>
            <sz val="9"/>
            <color indexed="81"/>
            <rFont val="Tahoma"/>
            <family val="2"/>
          </rPr>
          <t>Niewersch Claudia:</t>
        </r>
        <r>
          <rPr>
            <sz val="9"/>
            <color indexed="81"/>
            <rFont val="Tahoma"/>
            <family val="2"/>
          </rPr>
          <t xml:space="preserve">
15-20; http://www.bundesfinanzministerium.de/Web/DE/Themen/Steuern/Weitere_Steuerthemen/Betriebspruefung/AfA_Tabellen/afa_tabellen.html</t>
        </r>
      </text>
    </comment>
    <comment ref="K12" authorId="1">
      <text>
        <r>
          <rPr>
            <b/>
            <sz val="9"/>
            <color indexed="81"/>
            <rFont val="Tahoma"/>
            <family val="2"/>
          </rPr>
          <t>Niewersch Claudia:</t>
        </r>
        <r>
          <rPr>
            <sz val="9"/>
            <color indexed="81"/>
            <rFont val="Tahoma"/>
            <family val="2"/>
          </rPr>
          <t xml:space="preserve">
Pump for raw water intake from lake
</t>
        </r>
      </text>
    </comment>
    <comment ref="M12" authorId="1">
      <text>
        <r>
          <rPr>
            <b/>
            <sz val="9"/>
            <color indexed="81"/>
            <rFont val="Tahoma"/>
            <family val="2"/>
          </rPr>
          <t>Niewersch Claudia:</t>
        </r>
        <r>
          <rPr>
            <sz val="9"/>
            <color indexed="81"/>
            <rFont val="Tahoma"/>
            <family val="2"/>
          </rPr>
          <t xml:space="preserve">
AFA Tabelle:
http://www.kommunale-verwaltung.sachsen.de/download/Kommunale_Verwaltung/Abschreibungstabelle.pdf</t>
        </r>
      </text>
    </comment>
    <comment ref="P12" authorId="1">
      <text>
        <r>
          <rPr>
            <b/>
            <sz val="9"/>
            <color indexed="81"/>
            <rFont val="Tahoma"/>
            <family val="2"/>
          </rPr>
          <t>Niewersch Claudia:</t>
        </r>
        <r>
          <rPr>
            <sz val="9"/>
            <color indexed="81"/>
            <rFont val="Tahoma"/>
            <family val="2"/>
          </rPr>
          <t xml:space="preserve">
calculated from data of: Annual financial balance Zweckverband 2011</t>
        </r>
      </text>
    </comment>
    <comment ref="M13" authorId="1">
      <text>
        <r>
          <rPr>
            <b/>
            <sz val="9"/>
            <color indexed="81"/>
            <rFont val="Tahoma"/>
            <family val="2"/>
          </rPr>
          <t>Niewersch Claudia:</t>
        </r>
        <r>
          <rPr>
            <sz val="9"/>
            <color indexed="81"/>
            <rFont val="Tahoma"/>
            <family val="2"/>
          </rPr>
          <t xml:space="preserve">
30-50 years, AFA Tabelle:
http://www.kommunale-verwaltung.sachsen.de/download/Kommunale_Verwaltung/Abschreibungstabelle.pdf</t>
        </r>
      </text>
    </comment>
    <comment ref="X24" authorId="1">
      <text>
        <r>
          <rPr>
            <b/>
            <sz val="9"/>
            <color indexed="81"/>
            <rFont val="Tahoma"/>
            <family val="2"/>
          </rPr>
          <t>Niewersch Claudia:</t>
        </r>
        <r>
          <rPr>
            <sz val="9"/>
            <color indexed="81"/>
            <rFont val="Tahoma"/>
            <family val="2"/>
          </rPr>
          <t xml:space="preserve">
assumption: 36% P-natural uptake by bacteria and microorg in biological treatment</t>
        </r>
      </text>
    </comment>
    <comment ref="Y24" authorId="1">
      <text>
        <r>
          <rPr>
            <b/>
            <sz val="9"/>
            <color indexed="81"/>
            <rFont val="Tahoma"/>
            <family val="2"/>
          </rPr>
          <t>Niewersch Claudia:</t>
        </r>
        <r>
          <rPr>
            <sz val="9"/>
            <color indexed="81"/>
            <rFont val="Tahoma"/>
            <family val="2"/>
          </rPr>
          <t xml:space="preserve">
Data from WWTP 2011, personal communication
</t>
        </r>
      </text>
    </comment>
    <comment ref="Z24" authorId="1">
      <text>
        <r>
          <rPr>
            <b/>
            <sz val="9"/>
            <color indexed="81"/>
            <rFont val="Tahoma"/>
            <family val="2"/>
          </rPr>
          <t>Niewersch Claudia:</t>
        </r>
        <r>
          <rPr>
            <sz val="9"/>
            <color indexed="81"/>
            <rFont val="Tahoma"/>
            <family val="2"/>
          </rPr>
          <t xml:space="preserve">
Data from WWTP 2011, personal communication</t>
        </r>
      </text>
    </comment>
    <comment ref="X25" authorId="1">
      <text>
        <r>
          <rPr>
            <b/>
            <sz val="9"/>
            <color indexed="81"/>
            <rFont val="Tahoma"/>
            <family val="2"/>
          </rPr>
          <t>Niewersch Claudia:</t>
        </r>
        <r>
          <rPr>
            <sz val="9"/>
            <color indexed="81"/>
            <rFont val="Tahoma"/>
            <family val="2"/>
          </rPr>
          <t xml:space="preserve">
Data from WWTP, personal communication and the assumption that 36% of Ptot is taken up by biomass naturally
</t>
        </r>
      </text>
    </comment>
    <comment ref="M29" authorId="2">
      <text>
        <r>
          <rPr>
            <b/>
            <sz val="9"/>
            <color indexed="81"/>
            <rFont val="Tahoma"/>
            <family val="2"/>
          </rPr>
          <t>Steiger Olga:</t>
        </r>
        <r>
          <rPr>
            <sz val="9"/>
            <color indexed="81"/>
            <rFont val="Tahoma"/>
            <family val="2"/>
          </rPr>
          <t xml:space="preserve">
[7]</t>
        </r>
      </text>
    </comment>
    <comment ref="C31" authorId="0">
      <text>
        <r>
          <rPr>
            <b/>
            <sz val="8"/>
            <color indexed="81"/>
            <rFont val="Tahoma"/>
            <family val="2"/>
          </rPr>
          <t>Asa Nilsson:</t>
        </r>
        <r>
          <rPr>
            <sz val="8"/>
            <color indexed="81"/>
            <rFont val="Tahoma"/>
            <family val="2"/>
          </rPr>
          <t xml:space="preserve">
Replace the "1" with relevant BAU ID. </t>
        </r>
      </text>
    </comment>
    <comment ref="K31" authorId="2">
      <text>
        <r>
          <rPr>
            <b/>
            <sz val="9"/>
            <color indexed="81"/>
            <rFont val="Tahoma"/>
            <family val="2"/>
          </rPr>
          <t>Steiger Olga:</t>
        </r>
        <r>
          <rPr>
            <sz val="9"/>
            <color indexed="81"/>
            <rFont val="Tahoma"/>
            <family val="2"/>
          </rPr>
          <t xml:space="preserve">
Domestic water consumption in Wädenswil. Only a percentage of this amount will be reused.</t>
        </r>
      </text>
    </comment>
    <comment ref="C32" authorId="0">
      <text>
        <r>
          <rPr>
            <b/>
            <sz val="8"/>
            <color indexed="81"/>
            <rFont val="Tahoma"/>
            <family val="2"/>
          </rPr>
          <t>Asa Nilsson:</t>
        </r>
        <r>
          <rPr>
            <sz val="8"/>
            <color indexed="81"/>
            <rFont val="Tahoma"/>
            <family val="2"/>
          </rPr>
          <t xml:space="preserve">
Replace the "1" with relevant BAU ID. </t>
        </r>
      </text>
    </comment>
    <comment ref="C33" authorId="0">
      <text>
        <r>
          <rPr>
            <b/>
            <sz val="8"/>
            <color indexed="81"/>
            <rFont val="Tahoma"/>
            <family val="2"/>
          </rPr>
          <t>Asa Nilsson:</t>
        </r>
        <r>
          <rPr>
            <sz val="8"/>
            <color indexed="81"/>
            <rFont val="Tahoma"/>
            <family val="2"/>
          </rPr>
          <t xml:space="preserve">
Replace the "1" with relevant BAU ID. </t>
        </r>
      </text>
    </comment>
    <comment ref="K34" authorId="2">
      <text>
        <r>
          <rPr>
            <b/>
            <sz val="9"/>
            <color indexed="81"/>
            <rFont val="Tahoma"/>
            <family val="2"/>
          </rPr>
          <t>Steiger Olga:</t>
        </r>
        <r>
          <rPr>
            <sz val="9"/>
            <color indexed="81"/>
            <rFont val="Tahoma"/>
            <family val="2"/>
          </rPr>
          <t xml:space="preserve">
Domestic water consumption in Wädenswil</t>
        </r>
      </text>
    </comment>
    <comment ref="M34" authorId="2">
      <text>
        <r>
          <rPr>
            <b/>
            <sz val="9"/>
            <color indexed="81"/>
            <rFont val="Tahoma"/>
            <family val="2"/>
          </rPr>
          <t>Steiger Olga:</t>
        </r>
        <r>
          <rPr>
            <sz val="9"/>
            <color indexed="81"/>
            <rFont val="Tahoma"/>
            <family val="2"/>
          </rPr>
          <t xml:space="preserve">
[2]</t>
        </r>
      </text>
    </comment>
    <comment ref="K35" authorId="2">
      <text>
        <r>
          <rPr>
            <b/>
            <sz val="9"/>
            <color indexed="81"/>
            <rFont val="Tahoma"/>
            <family val="2"/>
          </rPr>
          <t>Steiger Olga:</t>
        </r>
        <r>
          <rPr>
            <sz val="9"/>
            <color indexed="81"/>
            <rFont val="Tahoma"/>
            <family val="2"/>
          </rPr>
          <t xml:space="preserve">
Dom. water consumption in Wädenswil</t>
        </r>
      </text>
    </comment>
    <comment ref="M35" authorId="2">
      <text>
        <r>
          <rPr>
            <b/>
            <sz val="9"/>
            <color indexed="81"/>
            <rFont val="Tahoma"/>
            <family val="2"/>
          </rPr>
          <t>Steiger Olga:</t>
        </r>
        <r>
          <rPr>
            <sz val="9"/>
            <color indexed="81"/>
            <rFont val="Tahoma"/>
            <family val="2"/>
          </rPr>
          <t xml:space="preserve">
[2]</t>
        </r>
      </text>
    </comment>
    <comment ref="C36" authorId="0">
      <text>
        <r>
          <rPr>
            <b/>
            <sz val="8"/>
            <color indexed="81"/>
            <rFont val="Tahoma"/>
            <family val="2"/>
          </rPr>
          <t>Asa Nilsson:</t>
        </r>
        <r>
          <rPr>
            <sz val="8"/>
            <color indexed="81"/>
            <rFont val="Tahoma"/>
            <family val="2"/>
          </rPr>
          <t xml:space="preserve">
Replace the "1" with relevant BAU ID. </t>
        </r>
      </text>
    </comment>
  </commentList>
</comments>
</file>

<file path=xl/comments5.xml><?xml version="1.0" encoding="utf-8"?>
<comments xmlns="http://schemas.openxmlformats.org/spreadsheetml/2006/main">
  <authors>
    <author>Asa Nilsson</author>
  </authors>
  <commentList>
    <comment ref="E1" authorId="0">
      <text>
        <r>
          <rPr>
            <b/>
            <sz val="8"/>
            <color indexed="81"/>
            <rFont val="Tahoma"/>
            <family val="2"/>
          </rPr>
          <t>Asa Nilsson:</t>
        </r>
        <r>
          <rPr>
            <sz val="8"/>
            <color indexed="81"/>
            <rFont val="Tahoma"/>
            <family val="2"/>
          </rPr>
          <t xml:space="preserve">
The person who recorded the technology data in the inventory
</t>
        </r>
      </text>
    </comment>
    <comment ref="J1" authorId="0">
      <text>
        <r>
          <rPr>
            <b/>
            <sz val="8"/>
            <color indexed="81"/>
            <rFont val="Tahoma"/>
            <family val="2"/>
          </rPr>
          <t>Asa Nilsson:</t>
        </r>
        <r>
          <rPr>
            <sz val="8"/>
            <color indexed="81"/>
            <rFont val="Tahoma"/>
            <family val="2"/>
          </rPr>
          <t xml:space="preserve">
The record should be the name of the node in the value chain where the technology is applied:
Abstraction
Storage
Water Treatment
Distribution
Water use
Collection
Wastewater treatment
Disposal
(others?)
</t>
        </r>
      </text>
    </comment>
    <comment ref="K1" authorId="0">
      <text>
        <r>
          <rPr>
            <b/>
            <sz val="8"/>
            <color indexed="81"/>
            <rFont val="Tahoma"/>
            <family val="2"/>
          </rPr>
          <t>Asa Nilsson:</t>
        </r>
        <r>
          <rPr>
            <sz val="8"/>
            <color indexed="81"/>
            <rFont val="Tahoma"/>
            <family val="2"/>
          </rPr>
          <t xml:space="preserve">
The technology reference unit for which the subsequent parameter values apply</t>
        </r>
      </text>
    </comment>
  </commentList>
</comments>
</file>

<file path=xl/comments6.xml><?xml version="1.0" encoding="utf-8"?>
<comments xmlns="http://schemas.openxmlformats.org/spreadsheetml/2006/main">
  <authors>
    <author>Asa Nilsson</author>
  </authors>
  <commentList>
    <comment ref="E1" authorId="0">
      <text>
        <r>
          <rPr>
            <b/>
            <sz val="8"/>
            <color indexed="81"/>
            <rFont val="Tahoma"/>
            <family val="2"/>
          </rPr>
          <t>Asa Nilsson:</t>
        </r>
        <r>
          <rPr>
            <sz val="8"/>
            <color indexed="81"/>
            <rFont val="Tahoma"/>
            <family val="2"/>
          </rPr>
          <t xml:space="preserve">
The person who recorded the technology data in the inventory
</t>
        </r>
      </text>
    </comment>
    <comment ref="J1" authorId="0">
      <text>
        <r>
          <rPr>
            <b/>
            <sz val="8"/>
            <color indexed="81"/>
            <rFont val="Tahoma"/>
            <family val="2"/>
          </rPr>
          <t>Asa Nilsson:</t>
        </r>
        <r>
          <rPr>
            <sz val="8"/>
            <color indexed="81"/>
            <rFont val="Tahoma"/>
            <family val="2"/>
          </rPr>
          <t xml:space="preserve">
The record should be the name of the node in the value chain where the technology is applied:
Abstraction
Storage
Water Treatment
Distribution
Water use
Collection
Wastewater treatment
Disposal
(others?)
</t>
        </r>
      </text>
    </comment>
    <comment ref="K1" authorId="0">
      <text>
        <r>
          <rPr>
            <b/>
            <sz val="8"/>
            <color indexed="81"/>
            <rFont val="Tahoma"/>
            <family val="2"/>
          </rPr>
          <t>Asa Nilsson:</t>
        </r>
        <r>
          <rPr>
            <sz val="8"/>
            <color indexed="81"/>
            <rFont val="Tahoma"/>
            <family val="2"/>
          </rPr>
          <t xml:space="preserve">
The technology reference unit for which the subsequent parameter values apply</t>
        </r>
      </text>
    </comment>
    <comment ref="O1" authorId="0">
      <text>
        <r>
          <rPr>
            <b/>
            <sz val="8"/>
            <color indexed="81"/>
            <rFont val="Tahoma"/>
            <family val="2"/>
          </rPr>
          <t>Asa Nilsson:</t>
        </r>
        <r>
          <rPr>
            <sz val="8"/>
            <color indexed="81"/>
            <rFont val="Tahoma"/>
            <family val="2"/>
          </rPr>
          <t xml:space="preserve">
e.g. 
yearly energy consuption,
carbon footprint of technology (production and/or use phase), 
CO2-emissions to air (production and/or use phase),
emission of eutrophying substances to water (production and/or use phase), 
etc</t>
        </r>
      </text>
    </comment>
    <comment ref="U1" authorId="0">
      <text>
        <r>
          <rPr>
            <b/>
            <sz val="8"/>
            <color indexed="81"/>
            <rFont val="Tahoma"/>
            <family val="2"/>
          </rPr>
          <t>Asa Nilsson:</t>
        </r>
        <r>
          <rPr>
            <sz val="8"/>
            <color indexed="81"/>
            <rFont val="Tahoma"/>
            <family val="2"/>
          </rPr>
          <t xml:space="preserve">
e.g. 
unit investment cost,
unit annual operating costs,
cost per m3 water, 
etc</t>
        </r>
      </text>
    </comment>
  </commentList>
</comments>
</file>

<file path=xl/comments7.xml><?xml version="1.0" encoding="utf-8"?>
<comments xmlns="http://schemas.openxmlformats.org/spreadsheetml/2006/main">
  <authors>
    <author>Sara Alongi Skenhall</author>
    <author>Asa Nilsson</author>
  </authors>
  <commentList>
    <comment ref="E1" authorId="0">
      <text>
        <r>
          <rPr>
            <b/>
            <sz val="9"/>
            <color indexed="81"/>
            <rFont val="Tahoma"/>
            <family val="2"/>
          </rPr>
          <t>Sara Alongi Skenhall:</t>
        </r>
        <r>
          <rPr>
            <sz val="9"/>
            <color indexed="81"/>
            <rFont val="Tahoma"/>
            <family val="2"/>
          </rPr>
          <t xml:space="preserve">
The person who recorded the technology data in the inventory</t>
        </r>
      </text>
    </comment>
    <comment ref="J1" authorId="1">
      <text>
        <r>
          <rPr>
            <b/>
            <sz val="8"/>
            <color indexed="81"/>
            <rFont val="Tahoma"/>
            <family val="2"/>
          </rPr>
          <t>Asa Nilsson:</t>
        </r>
        <r>
          <rPr>
            <sz val="8"/>
            <color indexed="81"/>
            <rFont val="Tahoma"/>
            <family val="2"/>
          </rPr>
          <t xml:space="preserve">
The record should be the name of the node in the value chain where the technology is applied:
Abstraction
Storage
Water Treatment
Distribution
Water use
Collection
Wastewater treatment
Disposal
(others?)
</t>
        </r>
      </text>
    </comment>
    <comment ref="K1" authorId="1">
      <text>
        <r>
          <rPr>
            <b/>
            <sz val="8"/>
            <color indexed="81"/>
            <rFont val="Tahoma"/>
            <family val="2"/>
          </rPr>
          <t>Asa Nilsson:</t>
        </r>
        <r>
          <rPr>
            <sz val="8"/>
            <color indexed="81"/>
            <rFont val="Tahoma"/>
            <family val="2"/>
          </rPr>
          <t xml:space="preserve">
The technology reference unit for which the subsequent parameter values apply</t>
        </r>
      </text>
    </comment>
  </commentList>
</comments>
</file>

<file path=xl/comments8.xml><?xml version="1.0" encoding="utf-8"?>
<comments xmlns="http://schemas.openxmlformats.org/spreadsheetml/2006/main">
  <authors>
    <author>Sara Alongi Skenhall</author>
    <author>Asa Nilsson</author>
  </authors>
  <commentList>
    <comment ref="E1" authorId="0">
      <text>
        <r>
          <rPr>
            <b/>
            <sz val="9"/>
            <color indexed="81"/>
            <rFont val="Tahoma"/>
            <family val="2"/>
          </rPr>
          <t>Sara Alongi Skenhall:</t>
        </r>
        <r>
          <rPr>
            <sz val="9"/>
            <color indexed="81"/>
            <rFont val="Tahoma"/>
            <family val="2"/>
          </rPr>
          <t xml:space="preserve">
The person who recorded the technology data in the inventory</t>
        </r>
      </text>
    </comment>
    <comment ref="J1" authorId="1">
      <text>
        <r>
          <rPr>
            <b/>
            <sz val="8"/>
            <color indexed="81"/>
            <rFont val="Tahoma"/>
            <family val="2"/>
          </rPr>
          <t>Asa Nilsson:</t>
        </r>
        <r>
          <rPr>
            <sz val="8"/>
            <color indexed="81"/>
            <rFont val="Tahoma"/>
            <family val="2"/>
          </rPr>
          <t xml:space="preserve">
The record should be the name of the node in the value chain where the technology is applied:
Abstraction
Storage
Water Treatment
Distribution
Water use
Collection
Wastewater treatment
Disposal
(others?)
</t>
        </r>
      </text>
    </comment>
    <comment ref="K1" authorId="0">
      <text>
        <r>
          <rPr>
            <b/>
            <sz val="9"/>
            <color indexed="81"/>
            <rFont val="Tahoma"/>
            <family val="2"/>
          </rPr>
          <t>Sara Alongi Skenhall:</t>
        </r>
        <r>
          <rPr>
            <sz val="9"/>
            <color indexed="81"/>
            <rFont val="Tahoma"/>
            <family val="2"/>
          </rPr>
          <t xml:space="preserve">
The technology reference unit for which the subsequent parameter values apply</t>
        </r>
      </text>
    </comment>
  </commentList>
</comments>
</file>

<file path=xl/sharedStrings.xml><?xml version="1.0" encoding="utf-8"?>
<sst xmlns="http://schemas.openxmlformats.org/spreadsheetml/2006/main" count="2667" uniqueCount="774">
  <si>
    <t>CS#8, Industrial, Automotive</t>
  </si>
  <si>
    <t>CS#7, Industrial, Dairy</t>
  </si>
  <si>
    <t>CS#6, Industrial, Energy production</t>
  </si>
  <si>
    <t>CS#5, Industrial, Textile</t>
  </si>
  <si>
    <t>CS#4, Urban, City of Zurich</t>
  </si>
  <si>
    <t>CS#3, Urban, City of Sofia</t>
  </si>
  <si>
    <t>CS#2, Agricultural, Monte Novo</t>
  </si>
  <si>
    <t>CS#1, Agricultural, Sinistra Ofanto</t>
  </si>
  <si>
    <t>Technology name</t>
  </si>
  <si>
    <t>Last modification date</t>
  </si>
  <si>
    <t>Source/Reference</t>
  </si>
  <si>
    <t>Author</t>
  </si>
  <si>
    <t>Creation date</t>
  </si>
  <si>
    <t>Modified by</t>
  </si>
  <si>
    <t>Short description</t>
  </si>
  <si>
    <t>Node</t>
  </si>
  <si>
    <t>Technology lifetime</t>
  </si>
  <si>
    <t>Reference unit</t>
  </si>
  <si>
    <t>Meso-level eco-efficiency indicators to assess</t>
  </si>
  <si>
    <t>technologies and their uptake in water use sectors</t>
  </si>
  <si>
    <t>Collaborative project, Grant Agreement No: 282882</t>
  </si>
  <si>
    <t>Links to the Case Study technology inventory sheets</t>
  </si>
  <si>
    <t>Contact for comments &amp; queries: Åsa Nilsson, asa.nilsson@ivl.se</t>
  </si>
  <si>
    <t>Elina Manoli, Vassilis Kourtenzis</t>
  </si>
  <si>
    <t>Mladen Todorowic, Daniele Zaccarias</t>
  </si>
  <si>
    <t>Anna Balzarini</t>
  </si>
  <si>
    <t>Marcel Bruggers</t>
  </si>
  <si>
    <t>Les Levidow</t>
  </si>
  <si>
    <t>Prepared by</t>
  </si>
  <si>
    <t xml:space="preserve">IVL; </t>
  </si>
  <si>
    <t xml:space="preserve">NTUA; </t>
  </si>
  <si>
    <t xml:space="preserve">CIHEAM-IAMB; </t>
  </si>
  <si>
    <t xml:space="preserve">MITA; </t>
  </si>
  <si>
    <t xml:space="preserve">Deltares; </t>
  </si>
  <si>
    <t xml:space="preserve">FHNW; </t>
  </si>
  <si>
    <t xml:space="preserve">OU; </t>
  </si>
  <si>
    <t xml:space="preserve">DHI; </t>
  </si>
  <si>
    <t>Information</t>
  </si>
  <si>
    <t>Type 1</t>
  </si>
  <si>
    <t>Type 2</t>
  </si>
  <si>
    <t>Technology interest rate</t>
  </si>
  <si>
    <t>BAU/new</t>
  </si>
  <si>
    <t>Investment cost</t>
  </si>
  <si>
    <t>Yearly financial costs of technology</t>
  </si>
  <si>
    <t>Financial costs to treat 1m3</t>
  </si>
  <si>
    <t>Reverse osmosis</t>
  </si>
  <si>
    <t>Åsa Nilsson</t>
  </si>
  <si>
    <t>Water treatment</t>
  </si>
  <si>
    <t>Water use process (pre-treatment, degreasing)</t>
  </si>
  <si>
    <t>Wastewater treatment</t>
  </si>
  <si>
    <t>-</t>
  </si>
  <si>
    <t>Maintenance costs</t>
  </si>
  <si>
    <t>Reliability</t>
  </si>
  <si>
    <t>t/year</t>
  </si>
  <si>
    <t>m3/year</t>
  </si>
  <si>
    <t xml:space="preserve"> -</t>
  </si>
  <si>
    <t>kWh/year</t>
  </si>
  <si>
    <t>BAU1</t>
  </si>
  <si>
    <t>Peyo Stanchev</t>
  </si>
  <si>
    <t>Water intake</t>
  </si>
  <si>
    <t>BAU2</t>
  </si>
  <si>
    <t>BAU3</t>
  </si>
  <si>
    <t>BAU4</t>
  </si>
  <si>
    <t>Disinfection by chlorination</t>
  </si>
  <si>
    <t>BAU5</t>
  </si>
  <si>
    <t>Pumping stations</t>
  </si>
  <si>
    <t>BAU6</t>
  </si>
  <si>
    <t>Distribution network and reservoirs</t>
  </si>
  <si>
    <t>BAU7</t>
  </si>
  <si>
    <t>Production</t>
  </si>
  <si>
    <t>BAU8</t>
  </si>
  <si>
    <t>Washing/Cleaning</t>
  </si>
  <si>
    <t>BAU9</t>
  </si>
  <si>
    <t>Cooling</t>
  </si>
  <si>
    <t>BAU10</t>
  </si>
  <si>
    <t>Toilet</t>
  </si>
  <si>
    <t>BAU11</t>
  </si>
  <si>
    <t>Consumption</t>
  </si>
  <si>
    <t>BAU12</t>
  </si>
  <si>
    <t>Personal hygiene</t>
  </si>
  <si>
    <t>BAU13</t>
  </si>
  <si>
    <t>Sewage network and facilities</t>
  </si>
  <si>
    <t>BAU14</t>
  </si>
  <si>
    <t>Primary treatment</t>
  </si>
  <si>
    <t>BAU15</t>
  </si>
  <si>
    <t>BAU16</t>
  </si>
  <si>
    <t>BAU17</t>
  </si>
  <si>
    <t>Biogas usage with block heat and power plant</t>
  </si>
  <si>
    <t>BAU18</t>
  </si>
  <si>
    <t>T1</t>
  </si>
  <si>
    <t>T2</t>
  </si>
  <si>
    <t>T3</t>
  </si>
  <si>
    <t>T4</t>
  </si>
  <si>
    <t>T5</t>
  </si>
  <si>
    <t>T6</t>
  </si>
  <si>
    <t>non-domestic users</t>
  </si>
  <si>
    <t>T7</t>
  </si>
  <si>
    <t>T8</t>
  </si>
  <si>
    <t>T9</t>
  </si>
  <si>
    <t>T10</t>
  </si>
  <si>
    <t>Claudia Niewersch</t>
  </si>
  <si>
    <t>Grundwater well</t>
  </si>
  <si>
    <t>Lake water intakes</t>
  </si>
  <si>
    <t>Flocculation and filtration</t>
  </si>
  <si>
    <t>Ozonation</t>
  </si>
  <si>
    <t>Irrigation</t>
  </si>
  <si>
    <t>Primary sedimentation</t>
  </si>
  <si>
    <t>BAU19</t>
  </si>
  <si>
    <t>Membrane bioreactor</t>
  </si>
  <si>
    <t>BAU20</t>
  </si>
  <si>
    <t>Chemical phosphate elimination</t>
  </si>
  <si>
    <t>BAU21</t>
  </si>
  <si>
    <t>BAU22</t>
  </si>
  <si>
    <t>Anaerobic sludge treatment</t>
  </si>
  <si>
    <t>BAU23</t>
  </si>
  <si>
    <t>BAU24</t>
  </si>
  <si>
    <t>Incineration</t>
  </si>
  <si>
    <t>Water efficient appliances</t>
  </si>
  <si>
    <t>Data quality:</t>
  </si>
  <si>
    <t>very good</t>
  </si>
  <si>
    <t>good</t>
  </si>
  <si>
    <t>medium</t>
  </si>
  <si>
    <t>bad</t>
  </si>
  <si>
    <t>very bad</t>
  </si>
  <si>
    <t>bruggers</t>
  </si>
  <si>
    <t>Smart pumping</t>
  </si>
  <si>
    <t>Adaptive ratio El/Th</t>
  </si>
  <si>
    <t>Source/ Reference</t>
  </si>
  <si>
    <t xml:space="preserve">Reference unit : </t>
  </si>
  <si>
    <t>€/year</t>
  </si>
  <si>
    <t>A. Balzarini</t>
  </si>
  <si>
    <t xml:space="preserve">Ratio energy supply to demand </t>
  </si>
  <si>
    <t>Energy produced per m3 cooling water</t>
  </si>
  <si>
    <t>Reduction usage of gas for heating</t>
  </si>
  <si>
    <t>Ion exchanger</t>
  </si>
  <si>
    <t>Gert HolmKristensen</t>
  </si>
  <si>
    <t>29.03.2012</t>
  </si>
  <si>
    <t>31.03.2012</t>
  </si>
  <si>
    <t>Ion exchanger for preparation of softened water</t>
  </si>
  <si>
    <t>Water conditioning generating wastewater from regenation</t>
  </si>
  <si>
    <t>Boiler</t>
  </si>
  <si>
    <t>Steam production</t>
  </si>
  <si>
    <t>CIP-systems</t>
  </si>
  <si>
    <t>Cleaning of production equipment</t>
  </si>
  <si>
    <t>Vacuum pumps</t>
  </si>
  <si>
    <t>Sealing water</t>
  </si>
  <si>
    <t>Settling tank</t>
  </si>
  <si>
    <t>Sedimentation of particulate pollutants in wastewater</t>
  </si>
  <si>
    <t>Activated sludge</t>
  </si>
  <si>
    <t>Secondary treatment</t>
  </si>
  <si>
    <t>Ultra filtration</t>
  </si>
  <si>
    <t>UV-treatment</t>
  </si>
  <si>
    <t>Operation cost</t>
  </si>
  <si>
    <t>number of years</t>
  </si>
  <si>
    <t>Euro</t>
  </si>
  <si>
    <t>Euro/m3</t>
  </si>
  <si>
    <t xml:space="preserve">Type 1 </t>
  </si>
  <si>
    <t>D. Zaccaria, A. Scardigno, M. Todorovic</t>
  </si>
  <si>
    <t xml:space="preserve">Pumping station; </t>
  </si>
  <si>
    <t>RDI consists of inducing mild to moderate plant water deficits during specific phenological stages by withholding irrigation or by applying less water than plants would use under normal conditions, with the aim of reducing vegetative growth and to improve qualitative aspects of crop production.</t>
  </si>
  <si>
    <t>Performance</t>
  </si>
  <si>
    <t>Economic</t>
  </si>
  <si>
    <t>Cost</t>
  </si>
  <si>
    <t>Environmental</t>
  </si>
  <si>
    <t>Water use</t>
  </si>
  <si>
    <t>Total volume per year</t>
  </si>
  <si>
    <t>Resource use</t>
  </si>
  <si>
    <t xml:space="preserve">Total energy </t>
  </si>
  <si>
    <t>Solid waste</t>
  </si>
  <si>
    <t>Solid waste for waste treatment (e.g. landfill, incineration, ..)</t>
  </si>
  <si>
    <t>Additional information</t>
  </si>
  <si>
    <t>narrative</t>
  </si>
  <si>
    <t>Variable tariffs of water supply - demand</t>
  </si>
  <si>
    <t>R.Maia</t>
  </si>
  <si>
    <t>To define variable price ranges for water supplied according to the volume of water uses. There is enough available data and knowledge to deliver decision support information about crop water needs. With this information each farmer, for each crop, soil and irrigation technology could have access to the recommended amount of water to apply. If  more water is requested, a higher cubic meter price should be charged.</t>
  </si>
  <si>
    <t>Variable tariffs of water supply - energy</t>
  </si>
  <si>
    <t>To define variable price ranges for water supplied, according to the correspondent schedule/ energy price of the time period of supply. The Monte Novo farmers association has the responsibility to deliver water at the conditions farmers contracted and that the supply system supports. Since farmers can request water at any time of the day or day of the year, it can represent variable levels of costs for farmers association operation. With a variable price of supplied water, could be promoted, when and wherever possible, a preferable water supply during low energy tariffs periods.</t>
  </si>
  <si>
    <t>At this stage, the Monte Novo distribution irrigation network operates at different levels of pressure head in what regards water deliver to farmers. The distinction is made in high pressure levels (essentially for small to medium sized farms) enabling farmers to use this water volumes directly from distribution network, without any additional pumping station (but at higher water tariffs), and the low pressure levels (for larger farms) which implies that farmers invest and install their one pumping stations to ensure the pressure head levels required (compensated with lower water tariffs). At this stage is being discussed the possibility to change this distinction since the difference in water prices can be insufficient to compensate farmers from investing in their own pumping stations.</t>
  </si>
  <si>
    <t>Sub-surface irrigation</t>
  </si>
  <si>
    <t>Variable rate irrigation system</t>
  </si>
  <si>
    <t>The use of variable rate irrigation systems (VRI) provides maximum precision irrigation and individual sprinkler or span control up to 30 different possible VRI zones along the pivot. The use of this already available technology allows adapting the system water application rate to the infiltration rate, important in the first growth stages of an annual crop, like maize. With this technology it is also possible to stop irrigation in an irregular water line inside the pivot area.</t>
  </si>
  <si>
    <t>Regulated deficit irrigation</t>
  </si>
  <si>
    <t>Substitution (BAU id)/ Addition (0)</t>
  </si>
  <si>
    <t>BAU/new (T)</t>
  </si>
  <si>
    <t>Operations cost: Electricity</t>
  </si>
  <si>
    <t>Operations cost: Chemicals</t>
  </si>
  <si>
    <t>Value</t>
  </si>
  <si>
    <t>Benefits for actors changing technology/substance/crop</t>
  </si>
  <si>
    <t>Value from by-products (e.g. biogas)</t>
  </si>
  <si>
    <t>Emissions to air</t>
  </si>
  <si>
    <t>Water quality influence</t>
  </si>
  <si>
    <t>PO4</t>
  </si>
  <si>
    <t>BOD (Biological oxygen demand)</t>
  </si>
  <si>
    <t>COD (Chemical oxygen demand)</t>
  </si>
  <si>
    <t>TSS</t>
  </si>
  <si>
    <t>Micropollutants</t>
  </si>
  <si>
    <t>Cadmium Cd</t>
  </si>
  <si>
    <t>Lead Pb</t>
  </si>
  <si>
    <t>Mercury Hg</t>
  </si>
  <si>
    <t>Re-used water</t>
  </si>
  <si>
    <t>Water lost (leakages)</t>
  </si>
  <si>
    <t>Water discharged after use of technology</t>
  </si>
  <si>
    <t>Surface Water</t>
  </si>
  <si>
    <t>Groundwater</t>
  </si>
  <si>
    <t>Energy - Electricity</t>
  </si>
  <si>
    <t>Energy - Oil/Gas (Renewable?)</t>
  </si>
  <si>
    <t>Energy - Transport fuels</t>
  </si>
  <si>
    <t>Indirect impact from technology production</t>
  </si>
  <si>
    <t>Investment cost (CAPEX)</t>
  </si>
  <si>
    <t>Operations cost: Total</t>
  </si>
  <si>
    <t>Nickel Ni</t>
  </si>
  <si>
    <t>Zinc Zn</t>
  </si>
  <si>
    <t>TEH, total extractable hydrocarbons</t>
  </si>
  <si>
    <t>Chromium Cr</t>
  </si>
  <si>
    <t>Copper Cu</t>
  </si>
  <si>
    <t>Arsenic As</t>
  </si>
  <si>
    <t>Selenium Se</t>
  </si>
  <si>
    <t>Antimony Sb</t>
  </si>
  <si>
    <t>Tin Sn</t>
  </si>
  <si>
    <t>Cobalt Co</t>
  </si>
  <si>
    <t>Molybdenum Mo</t>
  </si>
  <si>
    <t>Temperature</t>
  </si>
  <si>
    <t>Efficiency</t>
  </si>
  <si>
    <t>Maintenance cost</t>
  </si>
  <si>
    <t>Mineral oil</t>
  </si>
  <si>
    <t>years</t>
  </si>
  <si>
    <t>%/year</t>
  </si>
  <si>
    <t>€</t>
  </si>
  <si>
    <t>€/m3</t>
  </si>
  <si>
    <t>Pth/Dth = J/J</t>
  </si>
  <si>
    <t>J/m3</t>
  </si>
  <si>
    <t>m3/y</t>
  </si>
  <si>
    <t>J/y</t>
  </si>
  <si>
    <t>Operations cost: Irrigation delivery service paid by farmers</t>
  </si>
  <si>
    <t>Operations cost: Water</t>
  </si>
  <si>
    <t>Operations cost: Farm management (production cost)</t>
  </si>
  <si>
    <t>CO2</t>
  </si>
  <si>
    <t>Crop production/volume of water used</t>
  </si>
  <si>
    <t>m3/ha</t>
  </si>
  <si>
    <t>kWh/m3</t>
  </si>
  <si>
    <t>t/m3</t>
  </si>
  <si>
    <t>Energy use / volume of water used</t>
  </si>
  <si>
    <t>Water use / area</t>
  </si>
  <si>
    <t>Energy</t>
  </si>
  <si>
    <t>Physical</t>
  </si>
  <si>
    <t>Discharged amount of heat in recipient</t>
  </si>
  <si>
    <t>Palle Lindgaard-Jörgensen, Gert Holm Kristensen</t>
  </si>
  <si>
    <t xml:space="preserve">Populated Technology Inventory </t>
  </si>
  <si>
    <t>Ion exchange</t>
  </si>
  <si>
    <t>Handling of wastewater streams from painting processes (chemical precipitation)</t>
  </si>
  <si>
    <t>new</t>
  </si>
  <si>
    <t>March 31st, 2012</t>
  </si>
  <si>
    <t>November 30th, 2012</t>
  </si>
  <si>
    <t xml:space="preserve">Multi-user delivery hydrants equipped with an electro-mechanical device: supply water to authorized users, record &amp; store information on irrigation events in an electronic memory, programmable to supply water only within specific time slots during the day and to optimize water and energy consumption. </t>
  </si>
  <si>
    <t xml:space="preserve">Distribution network; Delivery hydrant; </t>
  </si>
  <si>
    <t xml:space="preserve">Speed-regulation devices enable the pumping station to provide at all times the discharge and pressure head required by the network (match the pump characteristic curve with the network characteristic curve) by modulating the pumps speed. The saving in energy consumption is estimated between 20 to 50% in respect to traditional fixed speed pumps. </t>
  </si>
  <si>
    <t>435kWh/ha*3000ha=1,305,000kWh/year</t>
  </si>
  <si>
    <t xml:space="preserve">On-farm, cropped plots </t>
  </si>
  <si>
    <t xml:space="preserve">SDI systems supply water to crops through buried plastic driplines with emission points that deliver water underground at a depth where most of the rooting system reside. The top soil and the canopy are kept dry, thus reducing weed growth as well as water losses by soil evaporation and surface runoff.  </t>
  </si>
  <si>
    <t>On-farm, cropped plots</t>
  </si>
  <si>
    <t>less than in the case of full irrigation by 20 to 30%</t>
  </si>
  <si>
    <t xml:space="preserve">Such devices monitor and integrate climatic data and soil water status data to support farmers in conducting irrigation based upon precision irrigation scheduling and in such a way reduce water and energy input </t>
  </si>
  <si>
    <t>5 - 10</t>
  </si>
  <si>
    <t>500-2,000 (Euro/ha)</t>
  </si>
  <si>
    <t>depends on irrigation method, up to 36000000</t>
  </si>
  <si>
    <t xml:space="preserve">Traditional fixed speed pumps  </t>
  </si>
  <si>
    <t>620kWh/ha*3000ha=1,860,000kWh/year</t>
  </si>
  <si>
    <t>Primary/ Secondary network (From Alqueva Dam node to Blocks distribution networks nodes)</t>
  </si>
  <si>
    <t>Secondary network (From Reservoirs nodes to Blocks distribution networks nodes)</t>
  </si>
  <si>
    <t>Water use nodes</t>
  </si>
  <si>
    <t>Sofiyska voda</t>
  </si>
  <si>
    <t>Distribution network/Pumping stations in water supply network</t>
  </si>
  <si>
    <t>Sanitary water appliances</t>
  </si>
  <si>
    <t>Grundwater well with pump to abstract raw water for drinking water production</t>
  </si>
  <si>
    <t>Pipes connected with pumps to actract water from a lake (in the concrete case from Lake Zurich) for drinking water production</t>
  </si>
  <si>
    <t>Flocculation agents aggregate very small dispersed particles, humic substances and dissolved compounds. As a consequence, these aggregates  can be separated in the subsequent filtration step. In the case study system the filtration step is performed as rapid sand filtration. Aluminum salts are used as flocculation agents (Alumina polychlorosulphate and Aluminum sulphate).</t>
  </si>
  <si>
    <t>Adsorption technology applied for drinking water production . Dissolved suubstances are removed by adsorption to the activated carbon granulates.</t>
  </si>
  <si>
    <t>Ozone is generated from air or liquid oxygene and dosed into the pre treated raw water. The ozone acts as a oxidant and decomposes bacteria and microorganisms as well as organic molecules. In the case study system a concentration of 0.8 mg/L ozone is applied.</t>
  </si>
  <si>
    <t>Dosing of chlorine compounds which act as oxidants. In the case study system the chlorination is performed imemdiately before introducing the water into the distribution network to guaranteer disinfection during the residence time in the distribution network.</t>
  </si>
  <si>
    <t>UV-Radiation</t>
  </si>
  <si>
    <t>Pumping stations to transport drinking water to the consumers</t>
  </si>
  <si>
    <t>Distribution network and reservoirs for drinking water</t>
  </si>
  <si>
    <t>Transfer of active substances from plant material into the solvent (in the specific case water and ethanol mixture)</t>
  </si>
  <si>
    <t>Baths for electroplating</t>
  </si>
  <si>
    <t xml:space="preserve">Baths for electroplating use electrochemical reactions to produce metal layers on metal products during immersion in the baths. </t>
  </si>
  <si>
    <t>Cleaning of buildings, products, plants, tanks plays a very important role in many SMEs</t>
  </si>
  <si>
    <t>Ability of water to take heat up and store it is used for several processes</t>
  </si>
  <si>
    <t>Release of water to open surfaces usually to improve plant growth.</t>
  </si>
  <si>
    <t xml:space="preserve">With the membrane bioreactor technology biological waste water treatment is combined with a filtration step to retain the biomass </t>
  </si>
  <si>
    <t>Precipitation of phosphate by adding iron or aluminum salts</t>
  </si>
  <si>
    <t>Sludge Digestion</t>
  </si>
  <si>
    <t>Incineration of sludge for reduction of organic content and usage of energy</t>
  </si>
  <si>
    <t>Advanced phosphorus recovery from the sludge or ash in order to produce a secondary resource for fertiliser production</t>
  </si>
  <si>
    <t>DY1- (Q_chem)</t>
  </si>
  <si>
    <t>Mrs. Mello</t>
  </si>
  <si>
    <t>A.Balzarini</t>
  </si>
  <si>
    <t xml:space="preserve">pressure-dyeing machine with conventional chemicals
</t>
  </si>
  <si>
    <t>water use</t>
  </si>
  <si>
    <t>Tintoria Quaregna</t>
  </si>
  <si>
    <t>to be completed</t>
  </si>
  <si>
    <t>DY2- (Q_Natural)</t>
  </si>
  <si>
    <t>completely natural, dyeing technique studied by Tintoria di Quaregna</t>
  </si>
  <si>
    <t xml:space="preserve">to be completed </t>
  </si>
  <si>
    <t>Mr. Mancini</t>
  </si>
  <si>
    <t>Chemical conventional dyeing of top and flake through the use of devices with circulation pumps in controlled bath</t>
  </si>
  <si>
    <t>Tintoria Mancini</t>
  </si>
  <si>
    <t>WT1- (M_Bio)</t>
  </si>
  <si>
    <t>bio-treatment: depuration with micro-organisms, bateria and protozoa (active sludge)</t>
  </si>
  <si>
    <t>Mr. Rossetti</t>
  </si>
  <si>
    <t>wool fibres dyeing with chemical products</t>
  </si>
  <si>
    <t>Filidea Cerrione</t>
  </si>
  <si>
    <t>WT2 (M_bio)</t>
  </si>
  <si>
    <t>Waste water treatment with biological system (bacteria)</t>
  </si>
  <si>
    <t>dyeing with chemical products</t>
  </si>
  <si>
    <t>Filidea Cossato</t>
  </si>
  <si>
    <t>WT3 (F_public)</t>
  </si>
  <si>
    <t>no water treatment, the ww is released into the public collector</t>
  </si>
  <si>
    <t>m3 water</t>
  </si>
  <si>
    <t>Drinking water treatment</t>
  </si>
  <si>
    <t>Activated carbon filtration</t>
  </si>
  <si>
    <t>Light with wave length between 240 and 290 mm is used to decompose microogranisms and bacteria in the raw water. In the case study system this technology is applied for groundwater as raw water.</t>
  </si>
  <si>
    <t>non-domestic users/ domestic users</t>
  </si>
  <si>
    <t>Pressure reducing valves</t>
  </si>
  <si>
    <t>Water reuse for domestic water users</t>
  </si>
  <si>
    <t>Wastewater treatment/ Water intake</t>
  </si>
  <si>
    <t>Water reuse for non-domestic water users</t>
  </si>
  <si>
    <t>Water saving appliances for domestic water users</t>
  </si>
  <si>
    <t>domestic users</t>
  </si>
  <si>
    <t>Water saving appliances for non-domestic water users</t>
  </si>
  <si>
    <t>Micropollutants removal technologies</t>
  </si>
  <si>
    <t>Additional treatment technologies</t>
  </si>
  <si>
    <t>Last modif. date</t>
  </si>
  <si>
    <t>D mg/l</t>
  </si>
  <si>
    <t>D mg/Kg!</t>
  </si>
  <si>
    <t>D degrees C</t>
  </si>
  <si>
    <t>from 60000 to 70000</t>
  </si>
  <si>
    <t>DY3 - (M_chem)</t>
  </si>
  <si>
    <t>&lt;10</t>
  </si>
  <si>
    <t>&lt;5</t>
  </si>
  <si>
    <t>&lt;1</t>
  </si>
  <si>
    <t>from 100000 to130000</t>
  </si>
  <si>
    <t>DY4- (F_chem)</t>
  </si>
  <si>
    <t>DY5 (F_chem)</t>
  </si>
  <si>
    <t xml:space="preserve">Fix tariffs of water supply </t>
  </si>
  <si>
    <t>Water prices do not vary with volumes consumed or with energy price</t>
  </si>
  <si>
    <t>water supply system to meet the overall demand of XX m3</t>
  </si>
  <si>
    <t>Low pressure areas - 0.053€/m3
High pressure areas - 0.089€/m3</t>
  </si>
  <si>
    <t>The tariffs presented are the values foreseen for 2017. Presently, there is still a reduction of these values to provide an incentive for farmers to connect to the Monte Novo irrigation system (Values for 2011: 0.0196€/m3 - Low pressure; 0.0292€/m3 - High pressure. See also Deliverable D2.1)</t>
  </si>
  <si>
    <t>Current pressure head delivery</t>
  </si>
  <si>
    <t>Some irrigation blocks have low pressure head delivery and others high pressure head delivery. Water prices are different in accordance with correspondent pressure head.</t>
  </si>
  <si>
    <t>Fix speed pumps (secondary network)</t>
  </si>
  <si>
    <t>Pumps in secondary distribution network do not have variable speed drives</t>
  </si>
  <si>
    <t>Sprinkler Irrigation (Maize and pastures)</t>
  </si>
  <si>
    <t>Pivot system irrigation is the main irrigation system used for maize and pastures in the case study area.</t>
  </si>
  <si>
    <t>Irrigation system to meet the demand on a cultivated area of XX m2 with YY crop.</t>
  </si>
  <si>
    <t>An efficiency parameter should be considered for definition of Irrigation methods characteristics (percent of water effectivelly used)
For sprinkler - 0.8</t>
  </si>
  <si>
    <t>Drip irrigation (Olives)</t>
  </si>
  <si>
    <t>Drip irrigation is the main irrigation system used on olive crops in the case study area.</t>
  </si>
  <si>
    <t>An efficiency parameter should be considered for definition of Irrigation methods characteristics (percent of water effectivelly used)
For drip - 0.9</t>
  </si>
  <si>
    <t>High density olives production</t>
  </si>
  <si>
    <t>The most common production method of olives in the case study area is with high density of olive trees per ha.</t>
  </si>
  <si>
    <t>Production system on a cultivated area of XX m2 with YY crop.</t>
  </si>
  <si>
    <t>High pressure areas - 0.056 €/m3
Low pressure areas - 0.08€/m3</t>
  </si>
  <si>
    <t>1200€/ha (without water and energy costs)</t>
  </si>
  <si>
    <t>High pressure areas - 354.9 t/year/ha
Low pressure areas - 507 t/year/ha</t>
  </si>
  <si>
    <t>1500 m3/year/ha</t>
  </si>
  <si>
    <t>High pressure areas - 700 kWh/year/ha
Low pressure areas - 1000 kWh/year/ha</t>
  </si>
  <si>
    <t>High pressure areas - 0.47 kWh/m3
Low pressure areas - 0.67 kWh/m3</t>
  </si>
  <si>
    <t>Values presented per ha.</t>
  </si>
  <si>
    <t>Action: To define variable price ranges for water supplied according to crop water needs (previously processed and made available).
Impacts: Reduction of water use at farmers level; Reduction of operational costs of EDIA/ AB Monte Novo; Reduction of emissions.</t>
  </si>
  <si>
    <t>(To be defined)</t>
  </si>
  <si>
    <t>Action: To define variable price ranges for water supplied according to the correspondent schedule/ energy price of the time period of supply (promotion of irrigation during night).
Impacts: Reduction of water use at farmers level; Reduction of operational costs of EDIA/ AB Monte Novo; Reduction of emissions.</t>
  </si>
  <si>
    <t>Alter current pressure head delivery</t>
  </si>
  <si>
    <t>Action: To supply more areas at high pressure levels, regarding both water users and EDIA's/ AB Monte Novo's costa and benefits.
Impacts: Reduction of water use at farmers level; Reduction of operational costs of EDIA/ AB Monte Novo; Reduction of emissions.</t>
  </si>
  <si>
    <t>(The main changes will be the areas where the low or high pressure areas pressures will be applied)</t>
  </si>
  <si>
    <t xml:space="preserve">Variable speed pumps </t>
  </si>
  <si>
    <t>Action: To introduce variable speed capacity in secondary network's pumping stations. 
Impacts: Reduction of energy consumption; Reduction of emmissions.</t>
  </si>
  <si>
    <t>(to be assessed)</t>
  </si>
  <si>
    <t>(To be assessed)</t>
  </si>
  <si>
    <t>To introduce the capacity to vary speed in accordance to demand needs downstream the supply system. The speed change has a direct reflect on power consumed and, consequently on energy consumption, emmissions to air due to energy consumption and, obviously, energy costs.</t>
  </si>
  <si>
    <t>Drip irrigation (Maize)</t>
  </si>
  <si>
    <t>Action: To change from sprinkler irrigation (in this case study pivot irrigation system in Maize) to drip irrigation, expected to potentially reduce the consumptive use of water (10-20%).
Impacts: Reduction of water use at farmers level (10-20%); Reduction of the consumptive use of fertilizers (fertirrigation); Reduction of energy consumption since it requires lower operating pressures (less 10-15 bars); Reduction of emissions.</t>
  </si>
  <si>
    <t>Action: To adapt the system water aplication rate to the soil infiltration rate.
Impacts: Reduce the consumptive use of water; Reduce the consumptive use of fertilizers (fertirrigation); Increase of the relation production/ water use.</t>
  </si>
  <si>
    <t>(Reduction of water use to consider per crop - to be assessed)</t>
  </si>
  <si>
    <t>Action: To change from drip irrigation system to sub-surface drip irrigation system, expected to potentially reduce the consumptive use of water (5-10%).
Impacts: Reduction of water use at farmers level (5-10%); Reduction of the consumptive use of fertilizers (fertirrigation).</t>
  </si>
  <si>
    <t>An efficiency parameter should be considered for definition of Irrigation methods characteristics (percent of water effectivelly used)
For sub-surface drip - 0.95</t>
  </si>
  <si>
    <t>Action: To induce mild to moderate plant water deficits during specific phenological stages.
Impacts: Reduce the consumptive use of water; Reduce the consumptive use of fertilizers (fertirrigation); Small diffreneces in productivity can be attained with less water use.</t>
  </si>
  <si>
    <t>m3/year * IRF (per crop)</t>
  </si>
  <si>
    <t xml:space="preserve">An irrigation parameter should be considered for definition of percent of regulated definit Irrigation to be considered (Irrigation factor - IRF) - to be assessed
</t>
  </si>
  <si>
    <t>Super-high density olives production</t>
  </si>
  <si>
    <t>Action: To shift between high density orchards to super-high density orchards, expected to guarantee a production increase.
Impacts: Increase of the relation production/ water use; Possible degradation of soil and water quality due to the increase of input resources needs (need to foster regular evaluations of Salinization level, Alkalinization level, Infiltration rate, Drainage, Nutrient concentration, Organic matter).</t>
  </si>
  <si>
    <t>High pressure areas - 0.036 €/m3
Low pressure areas - 0.048 €/m3</t>
  </si>
  <si>
    <t>2200€/ha (without water and energy costs)</t>
  </si>
  <si>
    <t>High pressure areas - 456.3 t/year/ha
Low pressure areas - 608.4 t/year/ha</t>
  </si>
  <si>
    <t>3000 m3/year/ha</t>
  </si>
  <si>
    <t>High pressure areas - 900 kWh/year/ha
Low pressure areas - 1200 kWh/year/ha</t>
  </si>
  <si>
    <t>High pressure areas - 0.3 kWh/m3
Low pressure areas - 0.4 kWh/m3</t>
  </si>
  <si>
    <t>Values presented per ha. This type of olives production already exists in the Monte Novo Case Study. The assessment to be performed with this technology is the change in the proportion of High-density/ Super high density polives production already existent in the Olive crop area of the case study.</t>
  </si>
  <si>
    <t>Biological production (olives)</t>
  </si>
  <si>
    <t>Action: To change from traditional production methods (namely in olives) to biological production methods.
Impacts: Reduce the consumptive use of water; Reduce the consumptive use of fertilizers (fertirrigation); Possible degradation of soil and water quality due to the increase of input resources needs (need to foster regular evaluations of Salinization level, Alkalinization level, Infiltration rate, Drainage, Nutrient concentration, Organic matter).</t>
  </si>
  <si>
    <t>Hydropower generator which functions as a pressure reduction valve</t>
  </si>
  <si>
    <t>0, BAU2</t>
  </si>
  <si>
    <t>Reduce pressure and flow while generating electricity which can be used on site or exported to the grid</t>
  </si>
  <si>
    <t>Solar water heating</t>
  </si>
  <si>
    <t>BAU4, BAU5</t>
  </si>
  <si>
    <t>Use of solar energy for heating the water in the households</t>
  </si>
  <si>
    <t>Heat recovering from waste water</t>
  </si>
  <si>
    <t>BAU4, BAU6</t>
  </si>
  <si>
    <t>Use of the heat of the wastewater for heating the water in the household</t>
  </si>
  <si>
    <t>Degreasing line, Umeå</t>
  </si>
  <si>
    <t>Magnus Klingspor</t>
  </si>
  <si>
    <t>Pre-treatment of truck cabins prior to surface treatment. 2 spray degreasing steps 1 dip degreasing, 1 spray rinse and 1 dip rinse. Counter current flows to minimise water use (and chemical use). Ultra filtration of water from 1st spray degreasing for recirculation of water to 2nd spray degreasing.</t>
  </si>
  <si>
    <t>Degreasing line, Gothenburg</t>
  </si>
  <si>
    <t xml:space="preserve">Pre-treatment of truck cabins prior to surface treatment. 2 spray degreasing steps 1 spray rinse and 1 combined spray rinse/activation step. Counter current flows to minimise water use (and chemical use). </t>
  </si>
  <si>
    <t>”Traditional” phosphating technology, Umeå</t>
  </si>
  <si>
    <t>”Traditional” phosphating technology, Gothenburg</t>
  </si>
  <si>
    <t>Waste water sent to Stena Recycling</t>
  </si>
  <si>
    <t xml:space="preserve">Oxsilan is the trademark for a silane based surface treatment chemical by Chemetall. Oxsilan can be used as replacement of zinc-, manganese- and iron-phosphating and will provide paint bonding and corrosion protection. </t>
  </si>
  <si>
    <t>Equipment 10-20 years. Ceramic filter material aprox. 10 years. Polymer filter material 1-3 years</t>
  </si>
  <si>
    <t>Water purification. Ultra-filtration is used to remove emulgated oil and particles prior to following process steps. Ultra-filtration is a membrane filtration process using membranes with a pore size range from 0.01 to 0.1 µm. Ultra-filtration separates particles and large molecules. Working pressure normally 1.0 to 10 BAR.  Separates emulgated oil and particles &gt; 0.01  µm to 99 %.</t>
  </si>
  <si>
    <t>Emulgated oil 99 % reduction</t>
  </si>
  <si>
    <t>Equipment 10-20 years.  Polymer filter material 1-3 years</t>
  </si>
  <si>
    <t>Equipment 10-20 years.  Ion exchanger resin 0.5 - 1 year</t>
  </si>
  <si>
    <t>Ion exchnage resin, cost 3 - 25 €/l. Lasts 1 - 2 years. Normal size 50 - 100 l)</t>
  </si>
  <si>
    <t>Remaning metal content  &lt;  1, 0 mg/l</t>
  </si>
  <si>
    <t>Chemical precipitation, Umeå</t>
  </si>
  <si>
    <t>Equipment 10 -20 years.</t>
  </si>
  <si>
    <t>Three tanks for handling waste water streams from painting process. Chemical precipitation including flocculation and flotation. Sludge dewatered by centifrugation. Clear water to the  venturi system. Sludge sent for incineration.</t>
  </si>
  <si>
    <t>Water use process (Metal surface treatment)</t>
  </si>
  <si>
    <t>Water purification. Membrane filtration technology for water treatment used in the automotive industry to purify municipal water. Reverse osmosis (RO) membranes have a pore size range from 0.0001 to 0.01 µm. Working presure required 20 - 100 BAR. Separates inorganic salts to 99.5 %.</t>
  </si>
  <si>
    <t>Water purification. Ion exchange is used for water recycling in the final dip rinse. Ion exchange can be used for separation of metal salts and other inorganic compounds from a water stream. Since ion exchange is a reversible process, the ion exchangers can be regenerated and reused multiple times. Remaning ions approx &lt; 1.0 mg/l.</t>
  </si>
  <si>
    <t>Water treatment (also possible for  wastewater treatment)</t>
  </si>
  <si>
    <t xml:space="preserve">60 000 - 130 000 </t>
  </si>
  <si>
    <t xml:space="preserve">The phosphating process is a metal surface treatment process. Phosphating is used in the automotive industry for corrosion protection and paint bonding. Counter-current flows can be used to minimise water use. </t>
  </si>
  <si>
    <t>Ultra filtration equipment with the capacity of 200 l/h</t>
  </si>
  <si>
    <t>Ion exchange equipment with the capacity of 200 l/h</t>
  </si>
  <si>
    <t xml:space="preserve">One wastewater treatment line series of five steps: pH adjustment with FeCL3, pH adjustment with Ca(OH)2, flocculation with polymer, lamella settler and sludge compression. </t>
  </si>
  <si>
    <t xml:space="preserve">9 000 - 18 000 </t>
  </si>
  <si>
    <t>(Effluent after wastewater treatment) &lt;1.0 mg/l</t>
  </si>
  <si>
    <t>0.85  (17 % of trad. phosph.)</t>
  </si>
  <si>
    <t>Thermal Energy Storage</t>
  </si>
  <si>
    <t>Combined Heat Power production</t>
  </si>
  <si>
    <t>River Sludge Drying</t>
  </si>
  <si>
    <t>Reducing thermal discharge and thermal gradient in the ARC by applying bubble screens (for enlarging heat emission and water mixture) and pre-discharge mixture with unused ARC water (for reducing water temperature of the discharge).</t>
  </si>
  <si>
    <t>Better matching energy demand and supply by adapting the ratio of Electrical and Thermal energy production.</t>
  </si>
  <si>
    <t>Saving thermal energy for later use and with that reduction of thermal discharge by applying aquifer thermal energy storage.</t>
  </si>
  <si>
    <t xml:space="preserve">Reducing electricity demands by co-procution of electricity when producing heat (gas based) in houdeholds by applying domestic CHP installations (dutch: HRe ketels). </t>
  </si>
  <si>
    <t>Reducing thermal discharge by adding low temperature requiring industry. For the case study river sludge drying is applied.</t>
  </si>
  <si>
    <t>1. Smart Cooling of Cooling Water with bubble screens</t>
  </si>
  <si>
    <t>addition</t>
  </si>
  <si>
    <t>Deltares</t>
  </si>
  <si>
    <t>1/1/2010</t>
  </si>
  <si>
    <t>28/6/2013</t>
  </si>
  <si>
    <t>none, experimental</t>
  </si>
  <si>
    <t>15 years</t>
  </si>
  <si>
    <t>unknown</t>
  </si>
  <si>
    <t>to be researched</t>
  </si>
  <si>
    <t>to be calculated</t>
  </si>
  <si>
    <t>none</t>
  </si>
  <si>
    <t>several degrees; to be researched</t>
  </si>
  <si>
    <t>slightly higher energy demand</t>
  </si>
  <si>
    <t>not relevant</t>
  </si>
  <si>
    <t>10 Kw air compressor creates 36 ha/hr air to water exchange interface. Heat exchange from water to air is doubled when the surface film on the water is removed.</t>
  </si>
  <si>
    <t>adjustment/substitution</t>
  </si>
  <si>
    <t>50 years</t>
  </si>
  <si>
    <t>100.000</t>
  </si>
  <si>
    <t>from 0 to several degrees, depending on current off set from optimum; to be researched</t>
  </si>
  <si>
    <t>environmental impacts will reduce, but it also influences the economic revenues. Finding the eco-efficiency optimum is a challenge.</t>
  </si>
  <si>
    <t>moving to optimum (=1)</t>
  </si>
  <si>
    <t>depends on AE6</t>
  </si>
  <si>
    <t>positive, depending on current off set of optimum</t>
  </si>
  <si>
    <t>negative impact, exact amount is to be researched</t>
  </si>
  <si>
    <t>the heat to power ratio kWt/Kwe can be adapted between boundaries: 0,5 - 0,65</t>
  </si>
  <si>
    <t>MTS Rotterdam, NL</t>
  </si>
  <si>
    <t>25 years</t>
  </si>
  <si>
    <t>10.000.000</t>
  </si>
  <si>
    <t>150.000</t>
  </si>
  <si>
    <t>several degrees, depending on installed power of the heat pumps</t>
  </si>
  <si>
    <t>subsurface heating / heating of aquifers, unknown environmental impacts</t>
  </si>
  <si>
    <t>production doe not alter, MTS/ATES can provide in a time lag</t>
  </si>
  <si>
    <t>1160 kW/year (needs to be calculated towards m3/y)</t>
  </si>
  <si>
    <t>the subsurface layers or aquifers need to provide the possibility of operating MTS/ATES (which is the case)</t>
  </si>
  <si>
    <t>substitution</t>
  </si>
  <si>
    <t>Remeha, eVita</t>
  </si>
  <si>
    <t>10 years</t>
  </si>
  <si>
    <t>11.000</t>
  </si>
  <si>
    <t>350 to 500</t>
  </si>
  <si>
    <t>see S8</t>
  </si>
  <si>
    <t>to be calculated in the model</t>
  </si>
  <si>
    <t>not known</t>
  </si>
  <si>
    <t>equal to current technology (HR units)</t>
  </si>
  <si>
    <t>applicatibily and effectiveness of Hre units depends on climate (long term weather conditions)</t>
  </si>
  <si>
    <t>several degres, depending on thernal demand of sludge dryer</t>
  </si>
  <si>
    <t>area occupancy of industry, smell of sludge drying</t>
  </si>
  <si>
    <t>very experimental, we need to think this technology over.</t>
  </si>
  <si>
    <t>NEW</t>
  </si>
  <si>
    <t>Biomatter energy plant</t>
  </si>
  <si>
    <t>in erarly stage of research process...</t>
  </si>
  <si>
    <t>Heatbuffer</t>
  </si>
  <si>
    <t>Multi-user electronic delivery hydrants</t>
  </si>
  <si>
    <t>Consortium Bonifica della Capitanata</t>
  </si>
  <si>
    <t>July 31st, 2013</t>
  </si>
  <si>
    <t>A. Scardigno, M. Todorovic</t>
  </si>
  <si>
    <t>one piece</t>
  </si>
  <si>
    <t>0.09 and later on with change of tariffs 0.12</t>
  </si>
  <si>
    <t>Micro-Sprinklers</t>
  </si>
  <si>
    <t>Traditional irrigation method applied in the study area with application efficiency up to 80%</t>
  </si>
  <si>
    <t>per hectare</t>
  </si>
  <si>
    <t>3000 €/ha average investment cost</t>
  </si>
  <si>
    <t>Traditional fixed speed pumps</t>
  </si>
  <si>
    <t>0.09 and later on with change of tariffs 0.12 for first 2050m3/ha and 0.18 for consumption greater than 2050 m3/ha</t>
  </si>
  <si>
    <t>Drip Irrigation method</t>
  </si>
  <si>
    <t xml:space="preserve">Drip irrigation method could have the application efficiency up to 90% </t>
  </si>
  <si>
    <t>15-20</t>
  </si>
  <si>
    <t>4000 €/ha average investment cost (cost may go from 3000 to 5000 €/ha depending on the crops and quality of equipment)</t>
  </si>
  <si>
    <t>2500m3/ha</t>
  </si>
  <si>
    <t>Sub surface drip irrigation (SDI)</t>
  </si>
  <si>
    <t>5000 €/ha average investment cost</t>
  </si>
  <si>
    <t>Variable-speed pumps</t>
  </si>
  <si>
    <t>Regulated Deficit Irrigation (RDI)</t>
  </si>
  <si>
    <t>per hectare per crop</t>
  </si>
  <si>
    <t>On-farm devices for precision irrigation</t>
  </si>
  <si>
    <t>Nitrogen Total</t>
  </si>
  <si>
    <t>Phosphorus Total</t>
  </si>
  <si>
    <t>Water (unspecified)</t>
  </si>
  <si>
    <t>Climate change from electricity production</t>
  </si>
  <si>
    <t>WTP and water tanks</t>
  </si>
  <si>
    <t>Local water heating</t>
  </si>
  <si>
    <t>District water heating</t>
  </si>
  <si>
    <t>WWTP</t>
  </si>
  <si>
    <t>Water saving appliances (low flushing toilets, shower heads, dishwashers, washing machines)</t>
  </si>
  <si>
    <t>Solar sludge drying</t>
  </si>
  <si>
    <t>Energy - Heat from CHP</t>
  </si>
  <si>
    <t>Energy - Electricity Renewable</t>
  </si>
  <si>
    <t>Chemicals (AlSO4)</t>
  </si>
  <si>
    <t>Chemicals (Cl2)</t>
  </si>
  <si>
    <t>Chemicals (FeCl3)</t>
  </si>
  <si>
    <t>Chemicals (Flocculant)</t>
  </si>
  <si>
    <t>m3</t>
  </si>
  <si>
    <t>Classical water purification (2 stages)</t>
  </si>
  <si>
    <t>WTP</t>
  </si>
  <si>
    <t>Distribution network for drinking water</t>
  </si>
  <si>
    <t>Distribution network</t>
  </si>
  <si>
    <t>Water Heating with electricity</t>
  </si>
  <si>
    <t>Water Heating with heat from CHP</t>
  </si>
  <si>
    <t>Waste water treatment plant with: mechanical treatment (screens, grid chambers and primary clarifie); Secondary/Tertiary waste water treatment (denitrification/nitrification and biological removal - completely mixed bioreactor); Sludge treatment and Biogas usage with block heat and power plant</t>
  </si>
  <si>
    <t>Distribution nework</t>
  </si>
  <si>
    <t>Appliances which reduce the consumption of water and electricity in households</t>
  </si>
  <si>
    <t>1 household</t>
  </si>
  <si>
    <t>Sludge drying with solar energy</t>
  </si>
  <si>
    <t>Toilet flush 4 liter</t>
  </si>
  <si>
    <t>Water saving showerhead (5-11 l/min)</t>
  </si>
  <si>
    <t>CiP</t>
  </si>
  <si>
    <t>Primary sedimentation takes place by adjusting the hydraulic conditions is a way that the substances which are aimed to be eliminated can sink to the bottom of the sedimentation tank.</t>
  </si>
  <si>
    <t>Olga Steiger</t>
  </si>
  <si>
    <t>Pressure control can reduce water losses due to leakages. Furthermore the water use can be decreased due to the lower pressure and fewer pipe bursts.</t>
  </si>
  <si>
    <t>Greywater system</t>
  </si>
  <si>
    <t>Rainwater system</t>
  </si>
  <si>
    <t>T5.1</t>
  </si>
  <si>
    <t>Toilet flush which uses 4 liter per flushing</t>
  </si>
  <si>
    <t>T5.2</t>
  </si>
  <si>
    <t>AquaClic Clima</t>
  </si>
  <si>
    <t>T6.1</t>
  </si>
  <si>
    <t>BAU 24</t>
  </si>
  <si>
    <t>Replacement of membrane every 5 years</t>
  </si>
  <si>
    <t>225000 - 450000</t>
  </si>
  <si>
    <t>Public water supply</t>
  </si>
  <si>
    <t>Vestforsyning</t>
  </si>
  <si>
    <t>21.09.2013</t>
  </si>
  <si>
    <t>Delivery of water from Water supply company</t>
  </si>
  <si>
    <t>Water abstraction treatment and distribution</t>
  </si>
  <si>
    <t>Ground water abstraction and treatment and distribution - 472.000 m3/year</t>
  </si>
  <si>
    <t>ARLA/DHI</t>
  </si>
  <si>
    <t>Ion exchangers with a capacity of 200 m3/day</t>
  </si>
  <si>
    <t>Reverse osmosis filtration</t>
  </si>
  <si>
    <t>Membrane filtration (RO) for separation of minerals and production of RO-water for reuse purposes</t>
  </si>
  <si>
    <t>RO filtration</t>
  </si>
  <si>
    <t>RO facility for processing of 520.000 tonnes milk per year</t>
  </si>
  <si>
    <t xml:space="preserve">Membrane filtration (ultra filtration) for separation of macro-molecules from minerals </t>
  </si>
  <si>
    <t>UF facility for processing of 520.000 tonnes milk per year</t>
  </si>
  <si>
    <t>Water used for production of steam and steam for turbine</t>
  </si>
  <si>
    <t>Boiler with a capacity of xxx tonnes of steam per day</t>
  </si>
  <si>
    <t>Turbine for electricity production to the grid</t>
  </si>
  <si>
    <t>22.09.2013</t>
  </si>
  <si>
    <t>Turbine for production of electricity to the grid based on optimization of the steam generation equipment</t>
  </si>
  <si>
    <t>Steam turbine</t>
  </si>
  <si>
    <t>Steam turbine with a capacity of 36 mio kWh/year</t>
  </si>
  <si>
    <t>Water use for cooling purposes except ice water cooling</t>
  </si>
  <si>
    <t>Production of ice water</t>
  </si>
  <si>
    <t>Water use for production of ice water</t>
  </si>
  <si>
    <t>Ice water cooling</t>
  </si>
  <si>
    <t>Spray towers</t>
  </si>
  <si>
    <t>Water discharged with exhaust air from spray towers</t>
  </si>
  <si>
    <t>Spray towers producing 16.000 tonnes of milk product powder per year</t>
  </si>
  <si>
    <t>Water use for automated technology for cleaning of manufacturing equipment based on CIP (Cleaning in place)</t>
  </si>
  <si>
    <t>CIP systems</t>
  </si>
  <si>
    <t xml:space="preserve">CIP system for CIP cleaning in dairy facility for 520.000 tonnes incoming milk per year </t>
  </si>
  <si>
    <t>Water applied for cleaning of floor and manufacturing equipment other than CIP based</t>
  </si>
  <si>
    <t>Cleaning except CIP</t>
  </si>
  <si>
    <t>Manual cleaning of production area and facilities</t>
  </si>
  <si>
    <t>Water applied for sealing of vacuum pumps</t>
  </si>
  <si>
    <t>UV-treatment for disinfection internal reuse water</t>
  </si>
  <si>
    <t>UV units for production of 800 m3/day reuse water</t>
  </si>
  <si>
    <t>Activated carbon</t>
  </si>
  <si>
    <t>Activated carbon filter for polishing of internal reuse water</t>
  </si>
  <si>
    <t>Activated carbon facility for production of 500 m3/year polish water</t>
  </si>
  <si>
    <t>Wash water for purification of product</t>
  </si>
  <si>
    <t xml:space="preserve">Water added to centrifuges for increasing the purity of the product </t>
  </si>
  <si>
    <t>Purification water</t>
  </si>
  <si>
    <t>Centrifuges with a production capacity of xxx kg of product per day</t>
  </si>
  <si>
    <t>HOCO production - as one production unit</t>
  </si>
  <si>
    <t>24.09.2013</t>
  </si>
  <si>
    <t>Overwiew HOCO production - all units</t>
  </si>
  <si>
    <t>Industrial production at HOCO - combined data</t>
  </si>
  <si>
    <t>Processing of 520.000 tonnes milk per year</t>
  </si>
  <si>
    <t>Settling tank with a capacity of 580.000 m3/year</t>
  </si>
  <si>
    <t>Operation of biogas facility - External operator</t>
  </si>
  <si>
    <t>Biogas facility for organic waste (Trucking of organic waste to external biogas facility  - Waste utilization). 600 trucks each  30 m3. Organic content approx 0,5-1%.</t>
  </si>
  <si>
    <t>Biogas</t>
  </si>
  <si>
    <t xml:space="preserve">Biogas facility for 18.000 tonnes per year of organic waste. </t>
  </si>
  <si>
    <t>Treatment of wastewater discharged from holding tank at public utility WWTP</t>
  </si>
  <si>
    <t>Treatment of wastewater at public utility WWTP before discharge to recipient</t>
  </si>
  <si>
    <t>Biological treatment of 580.000 m3/year of wastewater - including N and P removal</t>
  </si>
  <si>
    <t>Condenser for recovery of water from spray tower exhaust air</t>
  </si>
  <si>
    <t>Addition to BAU9</t>
  </si>
  <si>
    <t xml:space="preserve">DHI </t>
  </si>
  <si>
    <t>25.09.2013</t>
  </si>
  <si>
    <t>Recovery of water from spray towers and/or flue gas</t>
  </si>
  <si>
    <t>Condenser for water recovery</t>
  </si>
  <si>
    <t>Condenser for water recovery - approximately 100 m3/day</t>
  </si>
  <si>
    <t>Dissolved air flotation (with chemicals)</t>
  </si>
  <si>
    <t>Addition to BAU16</t>
  </si>
  <si>
    <t>Removal of grease and particles from wastewater for utilization in biogas production</t>
  </si>
  <si>
    <t>Dissolved air flotation with a capacity of 580.000 m3/year including chemical coagulation</t>
  </si>
  <si>
    <t>Substitution to BAU19</t>
  </si>
  <si>
    <t>Removal of particulate and dissolved pollutants in activated sludge WWTP for decentralized discharge to recipient</t>
  </si>
  <si>
    <t>Aerobic treatment of 580.000 m3/year of wastewater including N and P removal</t>
  </si>
  <si>
    <t>Anaerobic pre-treatment</t>
  </si>
  <si>
    <t>Production of biogas based on organics from wastewater through anaerobic treatment prior to discharge to public sewer</t>
  </si>
  <si>
    <t>Pretreatment</t>
  </si>
  <si>
    <t>Anaerobic treatment of 580.000 m3/year of wastewater with an efficiency of around 65% COD removal</t>
  </si>
  <si>
    <t>Membrane bioreactor including RO and UV</t>
  </si>
  <si>
    <t xml:space="preserve">Removal of particulate and dissolved pollutants in membrane bioreactor (MBR) based purification followed by RO and UV. Internal MBR for preparation for internal reuse water. Replacing partly external WWTP - </t>
  </si>
  <si>
    <t>Tertiary treatment</t>
  </si>
  <si>
    <t>Membrane BioReactor facility with RO and UV - capacity of 100 m3/day</t>
  </si>
  <si>
    <t>High</t>
  </si>
  <si>
    <t>high</t>
  </si>
  <si>
    <t>Raw materials</t>
  </si>
  <si>
    <t>Operations cost: Natural gas</t>
  </si>
  <si>
    <t>Operations cost: Wastewater</t>
  </si>
  <si>
    <t>Value from products</t>
  </si>
  <si>
    <t>Value from export of electricity to the grid</t>
  </si>
  <si>
    <t xml:space="preserve">Environmental </t>
  </si>
  <si>
    <t xml:space="preserve">kg CO2-eq./year </t>
  </si>
  <si>
    <t>N2O formation in WWTP</t>
  </si>
  <si>
    <t>kg/yr</t>
  </si>
  <si>
    <t>SOx</t>
  </si>
  <si>
    <t>CO2 formation</t>
  </si>
  <si>
    <t>Reduction of export of electricity to the grid</t>
  </si>
  <si>
    <t>kWh/yr</t>
  </si>
  <si>
    <t>Biosolids to agriculture</t>
  </si>
  <si>
    <t>Nitrogen</t>
  </si>
  <si>
    <t>Phosphorus</t>
  </si>
  <si>
    <t>Ammonia nitrogen NH4-N</t>
  </si>
  <si>
    <t>Fresh water use</t>
  </si>
  <si>
    <t>Natural gas</t>
  </si>
  <si>
    <t>NaCl</t>
  </si>
  <si>
    <t>Other chemicals - mainly HCl and NaOH</t>
  </si>
  <si>
    <t>Cleaning chemicals</t>
  </si>
  <si>
    <t>FeCl3 at WWTP and polymers at biogas facility</t>
  </si>
  <si>
    <t>Wastewater</t>
  </si>
  <si>
    <t>Silane based corrosion protection technology (e.g. Oxsilan®)</t>
  </si>
  <si>
    <t>Membrane distillation for incoming water</t>
  </si>
  <si>
    <t>EDI for incoming water</t>
  </si>
  <si>
    <t>Ultrafiltration/ Nanofiltration for paint recovery</t>
  </si>
  <si>
    <t>dry filter instead of overspray in paint shop</t>
  </si>
  <si>
    <t>1. Personal communication N. Lindskog, VTEC. (on maintenance costs)</t>
  </si>
  <si>
    <t>Reverse osmosis equipment with the capacity of 200 l/h (1500 m3/y, 7500 h/y, Engineering Report Volvo, ER-59913 02-06-13) Assumption on power: 10 kW.</t>
  </si>
  <si>
    <t>1. Personal communication N. Lindskog, VTEC 
2. Internal documents of Volvo trucks</t>
  </si>
  <si>
    <t>one degreasing line in the following steps; 2 spray degreasing, 1 dip degreasing, 1 spray rinse and 1 dip rinse  Yearly treated metal surface of  ~6.000.000 m2.</t>
  </si>
  <si>
    <t>one degreasing line in the following steps; 2 spray degreasing, 1 spray rinse and 1 combined spray rinse/activation. Yearly treated metal surface of  ~370.000 m2.</t>
  </si>
  <si>
    <t>One phosphating line including the folowing six steps: Activation bath, Zn/Mn phosphating bath, spray rinse, dip rinse, passivation bath, dip rinse. Counter-current flows. Yearly treated metal surface of  ~6.000.000 m2.</t>
  </si>
  <si>
    <t>One phosphating line including five steps: Zn/Mn phosphating spray step, 4 spray rinse steps. Counter-current flows. Yearly treated metal surface of  ~370.000 m2.</t>
  </si>
  <si>
    <t>Internal knowledge, IVL</t>
  </si>
  <si>
    <t>Wastewater treatment (also possible for water treatment)</t>
  </si>
  <si>
    <t>Water treatment (also possible for wastewater treatment)</t>
  </si>
  <si>
    <t>Chemical precipitation is a technology used for treatment of wastewater containing metals and, depending on process, phosphates, fluorides and other substanses. By adjusting the pH the metals and other substances will precipitate.  A polymer is added to enhance flocculation and facilitate sedimentation.  
After chemical precipitation the precipitated solids will separate from the cleaned effluent  by  sedimentation. To achieve a faster sedimentation a lamella settler normally is used. The formed metal hydroxide sludge is extracted from the bottom of the settler. The sludge will be dewatered and compressed before landfill.</t>
  </si>
  <si>
    <t>Generig MD sources, Gföllner: Membrandestillation (Bachelor thesis)</t>
  </si>
  <si>
    <t>Uwe Fortkamp</t>
  </si>
  <si>
    <t>Membrane distillation is a process for production of very clean water. The driving force is heat/vapor pressure and membrane selectivity. Needs pre-treatment(filter).</t>
  </si>
  <si>
    <t>Water Treatment (incoming)</t>
  </si>
  <si>
    <t>Depending on water need. Typical flux rate 15 l/m2,h</t>
  </si>
  <si>
    <t>Generic EDI sources, Ultrapure Water-UP180820</t>
  </si>
  <si>
    <t>EDI is a combination of Electrodialysis and ion exchange. It is used to produce very clean water. The ion-exchange resin is regenerated continuously by the direct current of the electrodialysis. Needs pre-treatment (filter)</t>
  </si>
  <si>
    <t xml:space="preserve">Depending on water need.  </t>
  </si>
  <si>
    <t>Generic UF sources, UBA Texte 22/1995</t>
  </si>
  <si>
    <t>Ultrafiltration or Nanofiltration for paint recovery is used in spray painting processes to recover the paint (and the water). The paint (overspray) is separated from the water (for the water curtain). It is not a new technology, but not applied at Volvo.</t>
  </si>
  <si>
    <t>Water use process (water re-use)</t>
  </si>
  <si>
    <t>Depending on Overspray and water volume</t>
  </si>
  <si>
    <t>supplier Information (Eisenmann, Keller)</t>
  </si>
  <si>
    <t>Instead of a water curtain catching overspray, the overspray is collected by ventilation and catched in a filter system.</t>
  </si>
  <si>
    <t>water use process (avoid water use)</t>
  </si>
  <si>
    <t>water use for this process step is eliminated</t>
  </si>
  <si>
    <t>3(VTC Tuve Oxsilantest 10-03-27)</t>
  </si>
  <si>
    <t xml:space="preserve"> 2.5 €/m3</t>
  </si>
  <si>
    <t>N/A</t>
  </si>
  <si>
    <t>12.5-18.5</t>
  </si>
  <si>
    <t>10 - 14</t>
  </si>
  <si>
    <t>3.5-4.5</t>
  </si>
  <si>
    <t>10 000 - 14 000</t>
  </si>
  <si>
    <t>290 - 394</t>
  </si>
  <si>
    <t>280 - 380</t>
  </si>
  <si>
    <t>12.5 - 16.5</t>
  </si>
  <si>
    <t>6 - 9</t>
  </si>
  <si>
    <t>7 - 9</t>
  </si>
  <si>
    <t>73.5 - 95.5</t>
  </si>
  <si>
    <t>65 - 85</t>
  </si>
  <si>
    <t>8.5-10.5</t>
  </si>
  <si>
    <r>
      <t>0.5 kWh/m</t>
    </r>
    <r>
      <rPr>
        <vertAlign val="superscript"/>
        <sz val="11"/>
        <rFont val="Calibri"/>
        <family val="2"/>
        <scheme val="minor"/>
      </rPr>
      <t>3</t>
    </r>
  </si>
  <si>
    <t xml:space="preserve">e.g. 180000 EUR for 3,5m3/day (pilot equipment), </t>
  </si>
  <si>
    <t>e.g. 1kWh/m3 (but external heat)</t>
  </si>
  <si>
    <t>no specific chemicals (possibly some for cleaning eventually)</t>
  </si>
  <si>
    <t>e.g.  690000EUR for 57m3/h (from different example)</t>
  </si>
  <si>
    <t>e.g. 0.8kWh/m3 (for EDI, pre-treatment to be added, e.g. RO)</t>
  </si>
  <si>
    <t>25 mg/l</t>
  </si>
  <si>
    <t>50 mg/l</t>
  </si>
  <si>
    <t>66 mg/l</t>
  </si>
  <si>
    <t>380 mg/l</t>
  </si>
  <si>
    <t>18 mg/l, (Effluent after wastewater treatment) 0.09 mg/l</t>
  </si>
  <si>
    <t>~0</t>
  </si>
  <si>
    <t xml:space="preserve">26 mg/l, (Effluent after wastewater treatment) 0.16 mg/l (6.8 kg/year) </t>
  </si>
  <si>
    <t xml:space="preserve">14 mg/l, (Effluent after wastewater treatment) 0.08 mg/l (3.5 kg/year) </t>
  </si>
  <si>
    <t>17 mg/l</t>
  </si>
  <si>
    <t>250 mg/l</t>
  </si>
  <si>
    <t>25 mg/l, (Effluent after wastewater treatment) from Stena 0.53 mg/l</t>
  </si>
  <si>
    <t>14 mg/l, (Effluent after wastewater treatment) from Stena 0.27 mg/l</t>
  </si>
  <si>
    <t>~99 % reduction</t>
  </si>
  <si>
    <t xml:space="preserve">500 - 1 500 </t>
  </si>
  <si>
    <t>Purifies any type of water, depending on application</t>
  </si>
  <si>
    <t>Not evaluated</t>
  </si>
  <si>
    <t>Energy - District Heating</t>
  </si>
  <si>
    <t>Chemicals (application specific)</t>
  </si>
  <si>
    <t>Nickel (in chemicals)</t>
  </si>
  <si>
    <t>Phosphorus (in chemicals)</t>
  </si>
  <si>
    <t>Zinc (in chemicals)</t>
  </si>
  <si>
    <t>kg/year</t>
  </si>
  <si>
    <t>280 - 920</t>
  </si>
  <si>
    <t>89 000 (+ electricity for pumps approx 80 000)</t>
  </si>
  <si>
    <t>20 - 60</t>
  </si>
  <si>
    <t>270 - 1300</t>
  </si>
  <si>
    <t>1600 - 4000</t>
  </si>
  <si>
    <t>2100 - 4200</t>
  </si>
  <si>
    <t>38 000 (+ electricity for pumps approx 50 000)</t>
  </si>
  <si>
    <t>15 - 80</t>
  </si>
  <si>
    <t>100 - 250</t>
  </si>
  <si>
    <t>130 - 260</t>
  </si>
  <si>
    <t>DATA TILLKOMMER</t>
  </si>
  <si>
    <t xml:space="preserve"> 77 % of trad. phosph.</t>
  </si>
  <si>
    <t>Advanced phosphorus recovery technologies</t>
  </si>
  <si>
    <t>Level of maturity</t>
  </si>
  <si>
    <t>Level fo maturity</t>
  </si>
  <si>
    <t>Well established/Innovative/Less mature/Not very widely applied</t>
  </si>
  <si>
    <t>Background impacts</t>
  </si>
  <si>
    <r>
      <rPr>
        <sz val="11"/>
        <rFont val="Calibri"/>
        <family val="2"/>
        <scheme val="minor"/>
      </rPr>
      <t>D mg/l</t>
    </r>
  </si>
  <si>
    <t>abbrev.   DY=dye    WT=WaterTreatment</t>
  </si>
  <si>
    <t>Populated Technology Inventory</t>
  </si>
  <si>
    <t>Åsa Nilsson, Sara Alongi Skenhall, Felipe Oliveira</t>
  </si>
  <si>
    <t>Irina Ribarova, Peyo Stanchev</t>
  </si>
  <si>
    <t>Claudia Niewersch, Olga Steiger, Christoph Hugi</t>
  </si>
  <si>
    <t>Marcel Brugger</t>
  </si>
  <si>
    <t>D1.3</t>
  </si>
  <si>
    <t>UACG:</t>
  </si>
  <si>
    <t xml:space="preserve">The inventory template holds one sheet per Case Study.  </t>
  </si>
  <si>
    <t>Colour codes used for data quality (assessed by some Case Studies)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</si>
</sst>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 _k_r_-;\-* #,##0.00\ _k_r_-;_-* &quot;-&quot;??\ _k_r_-;_-@_-"/>
    <numFmt numFmtId="165" formatCode="_ * #,##0_ ;_ * \-#,##0_ ;_ * &quot;-&quot;??_ ;_ @_ "/>
    <numFmt numFmtId="166" formatCode="_-* #,##0\ _k_r_-;\-* #,##0\ _k_r_-;_-* &quot;-&quot;??\ _k_r_-;_-@_-"/>
    <numFmt numFmtId="167" formatCode="_(* #,##0.00_);_(* \(#,##0.00\);_(* &quot;-&quot;??_);_(@_)"/>
    <numFmt numFmtId="168" formatCode="_-* #,##0.00\ _л_в_._-;\-* #,##0.00\ _л_в_._-;_-* &quot;-&quot;??\ _л_в_._-;_-@_-"/>
    <numFmt numFmtId="169" formatCode="_-* #,##0.0000\ _k_r_-;\-* #,##0.0000\ _k_r_-;_-* &quot;-&quot;??\ _k_r_-;_-@_-"/>
    <numFmt numFmtId="170" formatCode="_-* #,##0.00000\ _k_r_-;\-* #,##0.00000\ _k_r_-;_-* &quot;-&quot;??\ _k_r_-;_-@_-"/>
    <numFmt numFmtId="171" formatCode="_-* #,##0.00000000\ _k_r_-;\-* #,##0.00000000\ _k_r_-;_-* &quot;-&quot;??\ _k_r_-;_-@_-"/>
    <numFmt numFmtId="172" formatCode="#,##0.0"/>
  </numFmts>
  <fonts count="25" x14ac:knownFonts="1">
    <font>
      <sz val="11"/>
      <color theme="1"/>
      <name val="Calibri"/>
      <family val="2"/>
      <scheme val="minor"/>
    </font>
    <font>
      <sz val="8"/>
      <color indexed="81"/>
      <name val="Tahoma"/>
      <family val="2"/>
    </font>
    <font>
      <b/>
      <sz val="8"/>
      <color indexed="81"/>
      <name val="Tahoma"/>
      <family val="2"/>
    </font>
    <font>
      <u/>
      <sz val="11"/>
      <color theme="10"/>
      <name val="Calibri"/>
      <family val="2"/>
      <scheme val="minor"/>
    </font>
    <font>
      <sz val="11"/>
      <color theme="1"/>
      <name val="Arial"/>
      <family val="2"/>
    </font>
    <font>
      <sz val="14"/>
      <color rgb="FF0C5FAF"/>
      <name val="Arial"/>
      <family val="2"/>
    </font>
    <font>
      <b/>
      <sz val="16"/>
      <color rgb="FF0C5FAF"/>
      <name val="Arial"/>
      <family val="2"/>
    </font>
    <font>
      <b/>
      <sz val="20"/>
      <color rgb="FF0C5FAF"/>
      <name val="Arial"/>
      <family val="2"/>
    </font>
    <font>
      <sz val="10"/>
      <color theme="1"/>
      <name val="Arial"/>
      <family val="2"/>
    </font>
    <font>
      <u/>
      <sz val="11"/>
      <color theme="10"/>
      <name val="Arial"/>
      <family val="2"/>
    </font>
    <font>
      <sz val="10"/>
      <color rgb="FFFF0000"/>
      <name val="Arial"/>
      <family val="2"/>
    </font>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u/>
      <sz val="11"/>
      <color theme="11"/>
      <name val="Calibri"/>
      <family val="2"/>
      <scheme val="minor"/>
    </font>
    <font>
      <sz val="11"/>
      <color rgb="FFFF0000"/>
      <name val="Calibri"/>
      <family val="2"/>
      <scheme val="minor"/>
    </font>
    <font>
      <b/>
      <sz val="9"/>
      <color indexed="81"/>
      <name val="Tahoma"/>
      <family val="2"/>
    </font>
    <font>
      <sz val="9"/>
      <color indexed="81"/>
      <name val="Tahoma"/>
      <family val="2"/>
    </font>
    <font>
      <vertAlign val="superscript"/>
      <sz val="11"/>
      <name val="Calibri"/>
      <family val="2"/>
      <scheme val="minor"/>
    </font>
    <font>
      <sz val="11"/>
      <color theme="1"/>
      <name val="Calibri"/>
      <family val="2"/>
      <charset val="204"/>
      <scheme val="minor"/>
    </font>
    <font>
      <sz val="11"/>
      <color theme="0"/>
      <name val="Calibri"/>
      <family val="2"/>
      <scheme val="minor"/>
    </font>
    <font>
      <sz val="11"/>
      <color indexed="8"/>
      <name val="Calibri"/>
      <family val="2"/>
      <scheme val="minor"/>
    </font>
    <font>
      <sz val="11"/>
      <name val="Arial"/>
      <family val="2"/>
    </font>
    <font>
      <b/>
      <sz val="11"/>
      <name val="Calibri"/>
      <family val="2"/>
      <scheme val="minor"/>
    </font>
  </fonts>
  <fills count="20">
    <fill>
      <patternFill patternType="none"/>
    </fill>
    <fill>
      <patternFill patternType="gray125"/>
    </fill>
    <fill>
      <patternFill patternType="solid">
        <fgColor theme="3"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rgb="FFFFFF00"/>
        <bgColor indexed="64"/>
      </patternFill>
    </fill>
    <fill>
      <patternFill patternType="solid">
        <fgColor rgb="FFFFFF66"/>
        <bgColor indexed="64"/>
      </patternFill>
    </fill>
    <fill>
      <patternFill patternType="solid">
        <fgColor theme="0" tint="-0.34998626667073579"/>
        <bgColor indexed="64"/>
      </patternFill>
    </fill>
    <fill>
      <patternFill patternType="solid">
        <fgColor theme="6"/>
        <bgColor indexed="64"/>
      </patternFill>
    </fill>
    <fill>
      <patternFill patternType="solid">
        <fgColor rgb="FFFFCCCC"/>
        <bgColor indexed="64"/>
      </patternFill>
    </fill>
    <fill>
      <patternFill patternType="solid">
        <fgColor rgb="FF00B05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theme="4"/>
      </top>
      <bottom/>
      <diagonal/>
    </border>
    <border>
      <left/>
      <right/>
      <top style="thin">
        <color theme="5"/>
      </top>
      <bottom/>
      <diagonal/>
    </border>
  </borders>
  <cellStyleXfs count="13">
    <xf numFmtId="0" fontId="0" fillId="0" borderId="0"/>
    <xf numFmtId="0" fontId="3" fillId="0" borderId="0" applyNumberForma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0" fillId="0" borderId="0"/>
    <xf numFmtId="0" fontId="11" fillId="0" borderId="0"/>
    <xf numFmtId="168" fontId="20" fillId="0" borderId="0" applyFont="0" applyFill="0" applyBorder="0" applyAlignment="0" applyProtection="0"/>
    <xf numFmtId="9" fontId="20" fillId="0" borderId="0" applyFont="0" applyFill="0" applyBorder="0" applyAlignment="0" applyProtection="0"/>
    <xf numFmtId="0" fontId="11" fillId="0" borderId="0"/>
    <xf numFmtId="0" fontId="11" fillId="0" borderId="0"/>
    <xf numFmtId="0" fontId="11" fillId="0" borderId="0"/>
  </cellStyleXfs>
  <cellXfs count="159">
    <xf numFmtId="0" fontId="0" fillId="0" borderId="0" xfId="0"/>
    <xf numFmtId="0" fontId="0" fillId="4" borderId="0" xfId="0" applyFill="1"/>
    <xf numFmtId="0" fontId="0" fillId="4" borderId="0" xfId="0" applyFill="1" applyBorder="1" applyAlignment="1"/>
    <xf numFmtId="0" fontId="0" fillId="4" borderId="0" xfId="0" applyFill="1" applyBorder="1"/>
    <xf numFmtId="0" fontId="3" fillId="4" borderId="0" xfId="1" applyFill="1" applyBorder="1"/>
    <xf numFmtId="0" fontId="0" fillId="4" borderId="0" xfId="0" applyFill="1" applyBorder="1" applyAlignment="1">
      <alignment horizontal="center" wrapText="1"/>
    </xf>
    <xf numFmtId="0" fontId="8" fillId="4" borderId="0" xfId="0" applyFont="1" applyFill="1" applyAlignment="1">
      <alignment horizontal="center" vertical="center"/>
    </xf>
    <xf numFmtId="0" fontId="4" fillId="4" borderId="0" xfId="0" applyFont="1" applyFill="1" applyAlignment="1">
      <alignment horizontal="center" vertical="center"/>
    </xf>
    <xf numFmtId="0" fontId="8" fillId="4" borderId="0" xfId="0" applyFont="1" applyFill="1" applyAlignment="1">
      <alignment horizontal="left" vertical="center"/>
    </xf>
    <xf numFmtId="0" fontId="4" fillId="4" borderId="0" xfId="0" applyFont="1" applyFill="1" applyBorder="1" applyAlignment="1"/>
    <xf numFmtId="0" fontId="4" fillId="4" borderId="0" xfId="0" applyFont="1" applyFill="1"/>
    <xf numFmtId="0" fontId="4" fillId="4" borderId="0" xfId="0" applyFont="1" applyFill="1" applyBorder="1"/>
    <xf numFmtId="0" fontId="8" fillId="4" borderId="0" xfId="0" applyFont="1" applyFill="1" applyAlignment="1">
      <alignment horizontal="right" vertical="center"/>
    </xf>
    <xf numFmtId="0" fontId="4" fillId="4" borderId="0" xfId="0" applyFont="1" applyFill="1" applyBorder="1" applyAlignment="1">
      <alignment horizontal="right"/>
    </xf>
    <xf numFmtId="0" fontId="4" fillId="4" borderId="0" xfId="0" applyFont="1" applyFill="1" applyAlignment="1">
      <alignment horizontal="right"/>
    </xf>
    <xf numFmtId="0" fontId="9" fillId="4" borderId="0" xfId="1" applyFont="1" applyFill="1" applyBorder="1"/>
    <xf numFmtId="14" fontId="4" fillId="4" borderId="0" xfId="0" applyNumberFormat="1" applyFont="1" applyFill="1" applyBorder="1"/>
    <xf numFmtId="0" fontId="4" fillId="4" borderId="0" xfId="0" applyFont="1" applyFill="1" applyBorder="1" applyAlignment="1">
      <alignment horizontal="center"/>
    </xf>
    <xf numFmtId="0" fontId="0" fillId="4" borderId="0" xfId="0" applyFill="1" applyBorder="1" applyAlignment="1">
      <alignment horizontal="center"/>
    </xf>
    <xf numFmtId="0" fontId="6" fillId="4" borderId="0" xfId="0" applyFont="1" applyFill="1" applyAlignment="1">
      <alignment horizontal="center" vertical="center"/>
    </xf>
    <xf numFmtId="0" fontId="10" fillId="4" borderId="0" xfId="0" applyFont="1" applyFill="1" applyAlignment="1">
      <alignment horizontal="center" vertical="center"/>
    </xf>
    <xf numFmtId="0" fontId="0" fillId="10" borderId="0" xfId="0" applyFill="1" applyAlignment="1"/>
    <xf numFmtId="0" fontId="0" fillId="3" borderId="0" xfId="0" applyFill="1" applyAlignment="1"/>
    <xf numFmtId="0" fontId="0" fillId="12" borderId="0" xfId="0" applyFill="1" applyAlignment="1"/>
    <xf numFmtId="0" fontId="0" fillId="9" borderId="0" xfId="0" applyFill="1" applyAlignment="1"/>
    <xf numFmtId="0" fontId="0" fillId="13" borderId="0" xfId="0" applyFill="1" applyAlignment="1"/>
    <xf numFmtId="0" fontId="0" fillId="4" borderId="0" xfId="0" applyFill="1" applyAlignment="1"/>
    <xf numFmtId="0" fontId="16" fillId="4" borderId="0" xfId="0" applyFont="1" applyFill="1" applyBorder="1"/>
    <xf numFmtId="0" fontId="16" fillId="4" borderId="0" xfId="0" applyFont="1" applyFill="1" applyBorder="1" applyAlignment="1"/>
    <xf numFmtId="0" fontId="0" fillId="0" borderId="0" xfId="0" applyFont="1" applyAlignment="1">
      <alignment horizontal="left" vertical="center" wrapText="1"/>
    </xf>
    <xf numFmtId="0" fontId="0" fillId="0" borderId="0" xfId="0" applyFont="1" applyAlignment="1">
      <alignment horizontal="left" vertical="center"/>
    </xf>
    <xf numFmtId="2" fontId="0" fillId="0" borderId="0" xfId="0" applyNumberFormat="1" applyFont="1" applyAlignment="1">
      <alignment vertical="center"/>
    </xf>
    <xf numFmtId="0" fontId="0" fillId="0" borderId="0" xfId="0" applyFont="1" applyAlignment="1">
      <alignment vertical="center"/>
    </xf>
    <xf numFmtId="0" fontId="0" fillId="0" borderId="0" xfId="0" applyFont="1" applyFill="1" applyAlignment="1">
      <alignment horizontal="left" vertical="center"/>
    </xf>
    <xf numFmtId="0" fontId="0" fillId="0" borderId="0" xfId="0" applyFont="1" applyFill="1" applyAlignment="1">
      <alignment vertical="center"/>
    </xf>
    <xf numFmtId="0" fontId="21" fillId="5" borderId="1" xfId="0" applyFont="1" applyFill="1" applyBorder="1" applyAlignment="1">
      <alignment vertical="center"/>
    </xf>
    <xf numFmtId="0" fontId="21" fillId="5" borderId="1" xfId="0" applyFont="1" applyFill="1" applyBorder="1" applyAlignment="1">
      <alignment vertical="center" wrapText="1"/>
    </xf>
    <xf numFmtId="0" fontId="21" fillId="5" borderId="1" xfId="0" applyFont="1" applyFill="1" applyBorder="1" applyAlignment="1">
      <alignment horizontal="left" vertical="center"/>
    </xf>
    <xf numFmtId="0" fontId="13" fillId="6" borderId="1" xfId="0" applyFont="1" applyFill="1" applyBorder="1" applyAlignment="1">
      <alignment horizontal="left" vertical="center"/>
    </xf>
    <xf numFmtId="0" fontId="0" fillId="0" borderId="0" xfId="0" applyFont="1" applyAlignment="1">
      <alignment vertical="center" wrapText="1"/>
    </xf>
    <xf numFmtId="0" fontId="0" fillId="0" borderId="0" xfId="0" applyFont="1" applyFill="1" applyAlignment="1">
      <alignment vertical="center" wrapText="1"/>
    </xf>
    <xf numFmtId="14" fontId="0" fillId="0" borderId="0" xfId="0" applyNumberFormat="1" applyFont="1" applyAlignment="1">
      <alignment vertical="center" wrapText="1"/>
    </xf>
    <xf numFmtId="0" fontId="21" fillId="5" borderId="1" xfId="0" applyFont="1" applyFill="1" applyBorder="1" applyAlignment="1">
      <alignment horizontal="left" vertical="center" wrapText="1"/>
    </xf>
    <xf numFmtId="0" fontId="0" fillId="6" borderId="1" xfId="0" applyFont="1" applyFill="1" applyBorder="1" applyAlignment="1">
      <alignment horizontal="left" vertical="center"/>
    </xf>
    <xf numFmtId="14" fontId="0" fillId="6" borderId="1" xfId="0" applyNumberFormat="1" applyFont="1" applyFill="1" applyBorder="1" applyAlignment="1">
      <alignment horizontal="left" vertical="center"/>
    </xf>
    <xf numFmtId="0" fontId="13" fillId="0" borderId="0" xfId="0" applyFont="1" applyBorder="1" applyAlignment="1">
      <alignment horizontal="left" vertical="center" wrapText="1"/>
    </xf>
    <xf numFmtId="14" fontId="13" fillId="0" borderId="0" xfId="0" applyNumberFormat="1" applyFont="1" applyBorder="1" applyAlignment="1">
      <alignment horizontal="left" vertical="center" wrapText="1"/>
    </xf>
    <xf numFmtId="0" fontId="13" fillId="0" borderId="0" xfId="0" applyFont="1" applyFill="1" applyBorder="1" applyAlignment="1">
      <alignment horizontal="left" vertical="center" wrapText="1"/>
    </xf>
    <xf numFmtId="0" fontId="13" fillId="12" borderId="0" xfId="0" applyFont="1" applyFill="1" applyBorder="1" applyAlignment="1">
      <alignment horizontal="left" vertical="center" wrapText="1"/>
    </xf>
    <xf numFmtId="0" fontId="0" fillId="0" borderId="0" xfId="0" applyFont="1" applyBorder="1" applyAlignment="1">
      <alignment horizontal="left" vertical="center" wrapText="1"/>
    </xf>
    <xf numFmtId="16" fontId="13" fillId="10" borderId="0" xfId="0" applyNumberFormat="1" applyFont="1" applyFill="1" applyBorder="1" applyAlignment="1">
      <alignment horizontal="left" vertical="center" wrapText="1"/>
    </xf>
    <xf numFmtId="16" fontId="13" fillId="10" borderId="0" xfId="0" quotePrefix="1" applyNumberFormat="1" applyFont="1" applyFill="1" applyBorder="1" applyAlignment="1">
      <alignment horizontal="left" vertical="center" wrapText="1"/>
    </xf>
    <xf numFmtId="0" fontId="13" fillId="9" borderId="0" xfId="0" applyFont="1" applyFill="1" applyBorder="1" applyAlignment="1">
      <alignment horizontal="left" vertical="center" wrapText="1"/>
    </xf>
    <xf numFmtId="3" fontId="13" fillId="9" borderId="0" xfId="0" applyNumberFormat="1" applyFont="1" applyFill="1" applyBorder="1" applyAlignment="1">
      <alignment horizontal="left" vertical="center" wrapText="1"/>
    </xf>
    <xf numFmtId="0" fontId="13" fillId="3" borderId="0" xfId="0" applyFont="1" applyFill="1" applyBorder="1" applyAlignment="1">
      <alignment horizontal="left" vertical="center" wrapText="1"/>
    </xf>
    <xf numFmtId="3" fontId="13" fillId="12" borderId="0" xfId="0" applyNumberFormat="1" applyFont="1" applyFill="1" applyBorder="1" applyAlignment="1">
      <alignment horizontal="left" vertical="center" wrapText="1"/>
    </xf>
    <xf numFmtId="0" fontId="13" fillId="11" borderId="0" xfId="0" applyFont="1" applyFill="1" applyBorder="1" applyAlignment="1">
      <alignment horizontal="left" vertical="center" wrapText="1"/>
    </xf>
    <xf numFmtId="172" fontId="13" fillId="10" borderId="0" xfId="0" applyNumberFormat="1" applyFont="1" applyFill="1" applyBorder="1" applyAlignment="1">
      <alignment horizontal="left" vertical="center" wrapText="1"/>
    </xf>
    <xf numFmtId="16" fontId="13" fillId="12" borderId="0" xfId="0" quotePrefix="1" applyNumberFormat="1" applyFont="1" applyFill="1" applyBorder="1" applyAlignment="1">
      <alignment horizontal="left" vertical="center" wrapText="1"/>
    </xf>
    <xf numFmtId="0" fontId="13" fillId="10" borderId="0" xfId="0" applyFont="1" applyFill="1" applyBorder="1" applyAlignment="1">
      <alignment horizontal="left" vertical="center" wrapText="1"/>
    </xf>
    <xf numFmtId="3" fontId="13" fillId="11" borderId="0" xfId="0" applyNumberFormat="1" applyFont="1" applyFill="1" applyBorder="1" applyAlignment="1">
      <alignment horizontal="left" vertical="center" wrapText="1"/>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1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14" fontId="0" fillId="0" borderId="0" xfId="0" applyNumberFormat="1" applyFont="1" applyBorder="1" applyAlignment="1">
      <alignment horizontal="left" vertical="center" wrapText="1"/>
    </xf>
    <xf numFmtId="0" fontId="13" fillId="12" borderId="1" xfId="0" applyFont="1" applyFill="1" applyBorder="1" applyAlignment="1">
      <alignment horizontal="left" vertical="center"/>
    </xf>
    <xf numFmtId="0" fontId="0" fillId="6" borderId="1" xfId="0" applyFont="1" applyFill="1" applyBorder="1" applyAlignment="1">
      <alignment horizontal="left" vertical="center" wrapText="1"/>
    </xf>
    <xf numFmtId="0" fontId="21" fillId="6" borderId="1" xfId="0" applyFont="1" applyFill="1" applyBorder="1" applyAlignment="1">
      <alignment horizontal="left" vertical="center"/>
    </xf>
    <xf numFmtId="0" fontId="21" fillId="6" borderId="1" xfId="0" applyFont="1" applyFill="1" applyBorder="1" applyAlignment="1">
      <alignment horizontal="left" vertical="center" wrapText="1"/>
    </xf>
    <xf numFmtId="3" fontId="0" fillId="0" borderId="0" xfId="0" applyNumberFormat="1" applyFont="1" applyAlignment="1">
      <alignment horizontal="left" vertical="center"/>
    </xf>
    <xf numFmtId="3" fontId="0" fillId="19" borderId="0" xfId="0" applyNumberFormat="1" applyFont="1" applyFill="1" applyAlignment="1">
      <alignment horizontal="left" vertical="center"/>
    </xf>
    <xf numFmtId="0" fontId="0" fillId="19" borderId="0" xfId="0" applyFont="1" applyFill="1" applyAlignment="1">
      <alignment horizontal="left" vertical="center"/>
    </xf>
    <xf numFmtId="3" fontId="0" fillId="19" borderId="3" xfId="0" applyNumberFormat="1" applyFont="1" applyFill="1" applyBorder="1" applyAlignment="1">
      <alignment horizontal="left" vertical="center"/>
    </xf>
    <xf numFmtId="3" fontId="0" fillId="0" borderId="0" xfId="0" applyNumberFormat="1" applyFont="1" applyFill="1" applyAlignment="1">
      <alignment horizontal="left" vertical="center"/>
    </xf>
    <xf numFmtId="1" fontId="0" fillId="14" borderId="0" xfId="0" applyNumberFormat="1" applyFont="1" applyFill="1" applyAlignment="1">
      <alignment horizontal="left" vertical="center"/>
    </xf>
    <xf numFmtId="3" fontId="0" fillId="14" borderId="4" xfId="0" applyNumberFormat="1" applyFont="1" applyFill="1" applyBorder="1" applyAlignment="1">
      <alignment horizontal="left" vertical="center"/>
    </xf>
    <xf numFmtId="3" fontId="0" fillId="19" borderId="4" xfId="0" applyNumberFormat="1" applyFont="1" applyFill="1" applyBorder="1" applyAlignment="1">
      <alignment horizontal="left" vertical="center"/>
    </xf>
    <xf numFmtId="3" fontId="0" fillId="19" borderId="0" xfId="0" applyNumberFormat="1" applyFont="1" applyFill="1" applyBorder="1" applyAlignment="1">
      <alignment horizontal="left" vertical="center"/>
    </xf>
    <xf numFmtId="0" fontId="13" fillId="6" borderId="1" xfId="0" applyFont="1" applyFill="1" applyBorder="1" applyAlignment="1">
      <alignment vertical="center"/>
    </xf>
    <xf numFmtId="0" fontId="14" fillId="0" borderId="0" xfId="0" applyFont="1" applyAlignment="1">
      <alignment vertical="center" wrapText="1"/>
    </xf>
    <xf numFmtId="14" fontId="0" fillId="0" borderId="0" xfId="0" applyNumberFormat="1" applyFont="1" applyBorder="1" applyAlignment="1">
      <alignment horizontal="left" vertical="center"/>
    </xf>
    <xf numFmtId="0" fontId="0" fillId="0" borderId="0" xfId="0" applyFont="1" applyBorder="1" applyAlignment="1">
      <alignment vertical="center"/>
    </xf>
    <xf numFmtId="0" fontId="0" fillId="0" borderId="0" xfId="0" applyFont="1" applyFill="1" applyBorder="1" applyAlignment="1">
      <alignment vertical="center"/>
    </xf>
    <xf numFmtId="14" fontId="0" fillId="0" borderId="0" xfId="0" applyNumberFormat="1" applyFont="1" applyBorder="1" applyAlignment="1">
      <alignment vertical="center"/>
    </xf>
    <xf numFmtId="0" fontId="0" fillId="0" borderId="0" xfId="0" applyFont="1" applyFill="1" applyBorder="1" applyAlignment="1">
      <alignment vertical="center" wrapText="1"/>
    </xf>
    <xf numFmtId="4" fontId="0" fillId="9" borderId="0" xfId="0" applyNumberFormat="1" applyFont="1" applyFill="1" applyBorder="1" applyAlignment="1">
      <alignment vertical="center"/>
    </xf>
    <xf numFmtId="4" fontId="0" fillId="0" borderId="0" xfId="0" applyNumberFormat="1" applyFont="1" applyFill="1" applyBorder="1" applyAlignment="1">
      <alignment vertical="center"/>
    </xf>
    <xf numFmtId="4" fontId="0" fillId="10" borderId="0" xfId="0" applyNumberFormat="1" applyFont="1" applyFill="1" applyBorder="1" applyAlignment="1">
      <alignment vertical="center"/>
    </xf>
    <xf numFmtId="4" fontId="0" fillId="8" borderId="0" xfId="2" applyNumberFormat="1" applyFont="1" applyFill="1" applyBorder="1" applyAlignment="1">
      <alignment vertical="center"/>
    </xf>
    <xf numFmtId="0" fontId="0" fillId="8" borderId="0" xfId="0" applyNumberFormat="1" applyFont="1" applyFill="1" applyBorder="1" applyAlignment="1">
      <alignment vertical="center"/>
    </xf>
    <xf numFmtId="0" fontId="0" fillId="9" borderId="0" xfId="0" applyFont="1" applyFill="1" applyBorder="1" applyAlignment="1">
      <alignment vertical="center"/>
    </xf>
    <xf numFmtId="4" fontId="0" fillId="11" borderId="0" xfId="2" applyNumberFormat="1" applyFont="1" applyFill="1" applyBorder="1" applyAlignment="1">
      <alignment vertical="center"/>
    </xf>
    <xf numFmtId="0" fontId="0" fillId="8" borderId="0" xfId="0" applyFont="1" applyFill="1" applyBorder="1" applyAlignment="1">
      <alignment vertical="center"/>
    </xf>
    <xf numFmtId="4" fontId="0" fillId="11" borderId="0" xfId="0" applyNumberFormat="1" applyFont="1" applyFill="1" applyBorder="1" applyAlignment="1">
      <alignment vertical="center"/>
    </xf>
    <xf numFmtId="4" fontId="0" fillId="8" borderId="0" xfId="0" applyNumberFormat="1" applyFont="1" applyFill="1" applyBorder="1" applyAlignment="1">
      <alignment vertical="center"/>
    </xf>
    <xf numFmtId="0" fontId="0" fillId="12" borderId="0" xfId="0" applyFont="1" applyFill="1" applyBorder="1" applyAlignment="1">
      <alignment vertical="center"/>
    </xf>
    <xf numFmtId="0" fontId="16" fillId="0" borderId="0" xfId="0" applyFont="1" applyBorder="1" applyAlignment="1">
      <alignment vertical="center"/>
    </xf>
    <xf numFmtId="0" fontId="0" fillId="0" borderId="0" xfId="0" applyFont="1" applyBorder="1" applyAlignment="1">
      <alignment vertical="center" wrapText="1"/>
    </xf>
    <xf numFmtId="2" fontId="0" fillId="9" borderId="0" xfId="0" applyNumberFormat="1" applyFont="1" applyFill="1" applyBorder="1" applyAlignment="1">
      <alignment vertical="center"/>
    </xf>
    <xf numFmtId="4" fontId="0" fillId="0" borderId="0" xfId="3" applyNumberFormat="1" applyFont="1" applyBorder="1" applyAlignment="1">
      <alignment vertical="center"/>
    </xf>
    <xf numFmtId="4" fontId="0" fillId="0" borderId="0" xfId="0" applyNumberFormat="1" applyFont="1" applyBorder="1" applyAlignment="1">
      <alignment vertical="center"/>
    </xf>
    <xf numFmtId="2" fontId="0" fillId="8" borderId="0" xfId="0" applyNumberFormat="1" applyFont="1" applyFill="1" applyBorder="1" applyAlignment="1">
      <alignment vertical="center"/>
    </xf>
    <xf numFmtId="0" fontId="16" fillId="0" borderId="0" xfId="0" applyFont="1" applyFill="1" applyBorder="1" applyAlignment="1">
      <alignment vertical="center"/>
    </xf>
    <xf numFmtId="14" fontId="0" fillId="0" borderId="0" xfId="0" applyNumberFormat="1" applyFont="1" applyBorder="1" applyAlignment="1">
      <alignment vertical="center" wrapText="1"/>
    </xf>
    <xf numFmtId="14" fontId="12" fillId="0" borderId="0" xfId="0" applyNumberFormat="1" applyFont="1" applyBorder="1" applyAlignment="1">
      <alignment vertical="center" wrapText="1"/>
    </xf>
    <xf numFmtId="0" fontId="0" fillId="16" borderId="0" xfId="0" applyFont="1" applyFill="1" applyBorder="1" applyAlignment="1">
      <alignment vertical="center" wrapText="1"/>
    </xf>
    <xf numFmtId="0" fontId="0" fillId="15" borderId="0" xfId="0" applyFont="1" applyFill="1" applyBorder="1" applyAlignment="1">
      <alignment vertical="center" wrapText="1"/>
    </xf>
    <xf numFmtId="0" fontId="0" fillId="0" borderId="2" xfId="0" applyFont="1" applyBorder="1" applyAlignment="1">
      <alignment vertical="center"/>
    </xf>
    <xf numFmtId="0" fontId="0" fillId="0" borderId="0" xfId="0" applyNumberFormat="1"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xf>
    <xf numFmtId="0" fontId="0" fillId="0" borderId="0" xfId="0" applyNumberFormat="1" applyFont="1" applyAlignment="1">
      <alignment vertical="center" wrapText="1"/>
    </xf>
    <xf numFmtId="0" fontId="21" fillId="2" borderId="1" xfId="0" applyFont="1" applyFill="1" applyBorder="1" applyAlignment="1">
      <alignment vertical="center"/>
    </xf>
    <xf numFmtId="0" fontId="21" fillId="2" borderId="1" xfId="0" applyFont="1" applyFill="1" applyBorder="1" applyAlignment="1">
      <alignment vertical="center" wrapText="1"/>
    </xf>
    <xf numFmtId="4" fontId="21" fillId="2" borderId="1" xfId="0" applyNumberFormat="1" applyFont="1" applyFill="1" applyBorder="1" applyAlignment="1">
      <alignment vertical="center"/>
    </xf>
    <xf numFmtId="0" fontId="0" fillId="7" borderId="1" xfId="0" applyFont="1" applyFill="1" applyBorder="1" applyAlignment="1">
      <alignment vertical="center"/>
    </xf>
    <xf numFmtId="0" fontId="0" fillId="7" borderId="1" xfId="0" applyFont="1" applyFill="1" applyBorder="1" applyAlignment="1">
      <alignment vertical="center" wrapText="1"/>
    </xf>
    <xf numFmtId="4" fontId="0" fillId="7" borderId="1" xfId="0" applyNumberFormat="1" applyFont="1" applyFill="1" applyBorder="1" applyAlignment="1">
      <alignment vertical="center"/>
    </xf>
    <xf numFmtId="166" fontId="0" fillId="17" borderId="0" xfId="2" applyNumberFormat="1" applyFont="1" applyFill="1" applyBorder="1" applyAlignment="1">
      <alignment vertical="center"/>
    </xf>
    <xf numFmtId="164" fontId="0" fillId="0" borderId="0" xfId="2" applyFont="1" applyFill="1" applyBorder="1" applyAlignment="1">
      <alignment vertical="center"/>
    </xf>
    <xf numFmtId="171" fontId="0" fillId="17" borderId="0" xfId="2" applyNumberFormat="1" applyFont="1" applyFill="1" applyBorder="1" applyAlignment="1">
      <alignment vertical="center"/>
    </xf>
    <xf numFmtId="171" fontId="0" fillId="9" borderId="0" xfId="2" applyNumberFormat="1" applyFont="1" applyFill="1" applyBorder="1" applyAlignment="1">
      <alignment vertical="center"/>
    </xf>
    <xf numFmtId="164" fontId="0" fillId="13" borderId="0" xfId="2" applyFont="1" applyFill="1" applyBorder="1" applyAlignment="1">
      <alignment vertical="center"/>
    </xf>
    <xf numFmtId="4" fontId="0" fillId="18" borderId="0" xfId="2" applyNumberFormat="1" applyFont="1" applyFill="1" applyBorder="1" applyAlignment="1">
      <alignment vertical="center"/>
    </xf>
    <xf numFmtId="170" fontId="0" fillId="18" borderId="0" xfId="2" applyNumberFormat="1" applyFont="1" applyFill="1" applyBorder="1" applyAlignment="1">
      <alignment vertical="center"/>
    </xf>
    <xf numFmtId="164" fontId="0" fillId="11" borderId="0" xfId="2" applyFont="1" applyFill="1" applyBorder="1" applyAlignment="1">
      <alignment vertical="center"/>
    </xf>
    <xf numFmtId="164" fontId="0" fillId="9" borderId="0" xfId="2" applyFont="1" applyFill="1" applyBorder="1" applyAlignment="1">
      <alignment vertical="center"/>
    </xf>
    <xf numFmtId="164" fontId="0" fillId="12" borderId="0" xfId="2" applyFont="1" applyFill="1" applyBorder="1" applyAlignment="1">
      <alignment vertical="center"/>
    </xf>
    <xf numFmtId="169" fontId="0" fillId="12" borderId="0" xfId="2" applyNumberFormat="1" applyFont="1" applyFill="1" applyBorder="1" applyAlignment="1">
      <alignment vertical="center"/>
    </xf>
    <xf numFmtId="4" fontId="0" fillId="9" borderId="0" xfId="2" applyNumberFormat="1" applyFont="1" applyFill="1" applyBorder="1" applyAlignment="1">
      <alignment vertical="center"/>
    </xf>
    <xf numFmtId="164" fontId="0" fillId="18" borderId="0" xfId="2" applyFont="1" applyFill="1" applyBorder="1" applyAlignment="1">
      <alignment vertical="center"/>
    </xf>
    <xf numFmtId="14" fontId="0" fillId="0" borderId="0" xfId="0" applyNumberFormat="1" applyFont="1" applyFill="1" applyBorder="1" applyAlignment="1">
      <alignment vertical="center"/>
    </xf>
    <xf numFmtId="167" fontId="0" fillId="9" borderId="0" xfId="2" applyNumberFormat="1" applyFont="1" applyFill="1" applyBorder="1" applyAlignment="1">
      <alignment vertical="center"/>
    </xf>
    <xf numFmtId="164" fontId="0" fillId="17" borderId="0" xfId="2" applyFont="1" applyFill="1" applyBorder="1" applyAlignment="1">
      <alignment vertical="center"/>
    </xf>
    <xf numFmtId="166" fontId="0" fillId="9" borderId="0" xfId="2" applyNumberFormat="1" applyFont="1" applyFill="1" applyBorder="1" applyAlignment="1">
      <alignment vertical="center"/>
    </xf>
    <xf numFmtId="166" fontId="0" fillId="0" borderId="0" xfId="2" applyNumberFormat="1" applyFont="1" applyFill="1" applyBorder="1" applyAlignment="1">
      <alignment vertical="center"/>
    </xf>
    <xf numFmtId="0" fontId="0" fillId="4" borderId="0" xfId="0" applyFont="1" applyFill="1" applyBorder="1" applyAlignment="1">
      <alignment vertical="center"/>
    </xf>
    <xf numFmtId="0" fontId="0" fillId="2" borderId="1" xfId="0" applyFont="1" applyFill="1" applyBorder="1" applyAlignment="1">
      <alignment vertical="center"/>
    </xf>
    <xf numFmtId="0" fontId="21" fillId="3" borderId="1" xfId="0" applyFont="1" applyFill="1" applyBorder="1" applyAlignment="1">
      <alignment horizontal="left" vertical="center"/>
    </xf>
    <xf numFmtId="0" fontId="21" fillId="3" borderId="1" xfId="0" applyFont="1" applyFill="1" applyBorder="1" applyAlignment="1">
      <alignment horizontal="left" vertical="center" wrapText="1"/>
    </xf>
    <xf numFmtId="0" fontId="13" fillId="0" borderId="0" xfId="0" applyFont="1" applyBorder="1" applyAlignment="1">
      <alignment horizontal="left" vertical="center"/>
    </xf>
    <xf numFmtId="14" fontId="13" fillId="0" borderId="0" xfId="0" applyNumberFormat="1" applyFont="1" applyBorder="1" applyAlignment="1">
      <alignment horizontal="left" vertical="center"/>
    </xf>
    <xf numFmtId="0" fontId="13" fillId="12" borderId="1" xfId="0" applyFont="1" applyFill="1" applyBorder="1" applyAlignment="1">
      <alignment horizontal="left" vertical="center" wrapText="1"/>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165" fontId="22" fillId="0" borderId="0" xfId="2" applyNumberFormat="1" applyFont="1" applyBorder="1" applyAlignment="1">
      <alignment horizontal="left" vertical="center" wrapText="1"/>
    </xf>
    <xf numFmtId="16" fontId="0" fillId="0" borderId="0" xfId="0" quotePrefix="1" applyNumberFormat="1" applyFont="1" applyBorder="1" applyAlignment="1">
      <alignment horizontal="left" vertical="center" wrapText="1"/>
    </xf>
    <xf numFmtId="0" fontId="0" fillId="0" borderId="0" xfId="0" quotePrefix="1" applyFont="1" applyBorder="1" applyAlignment="1">
      <alignment horizontal="left" vertical="center" wrapText="1"/>
    </xf>
    <xf numFmtId="0" fontId="23" fillId="4" borderId="0" xfId="0" applyFont="1" applyFill="1" applyBorder="1" applyAlignment="1">
      <alignment horizontal="right"/>
    </xf>
    <xf numFmtId="0" fontId="23" fillId="4" borderId="0" xfId="0" applyFont="1" applyFill="1"/>
    <xf numFmtId="0" fontId="24" fillId="4" borderId="0" xfId="0" applyFont="1" applyFill="1" applyBorder="1"/>
    <xf numFmtId="0" fontId="5" fillId="4" borderId="0" xfId="0" applyFont="1" applyFill="1" applyBorder="1" applyAlignment="1">
      <alignment horizontal="center"/>
    </xf>
    <xf numFmtId="0" fontId="4" fillId="4" borderId="0" xfId="0" applyFont="1" applyFill="1" applyBorder="1" applyAlignment="1">
      <alignment horizontal="center"/>
    </xf>
    <xf numFmtId="0" fontId="6" fillId="4" borderId="0" xfId="0" applyFont="1" applyFill="1" applyBorder="1" applyAlignment="1">
      <alignment horizontal="center" vertical="center" wrapText="1"/>
    </xf>
    <xf numFmtId="0" fontId="6" fillId="4" borderId="0" xfId="0" applyFont="1" applyFill="1" applyBorder="1" applyAlignment="1">
      <alignment horizontal="center" vertical="center"/>
    </xf>
    <xf numFmtId="0" fontId="7" fillId="4" borderId="0" xfId="0" applyFont="1" applyFill="1" applyBorder="1" applyAlignment="1">
      <alignment horizontal="center" vertical="center" wrapText="1"/>
    </xf>
    <xf numFmtId="0" fontId="0" fillId="4" borderId="0" xfId="0" applyFill="1" applyBorder="1" applyAlignment="1">
      <alignment horizontal="center"/>
    </xf>
    <xf numFmtId="0" fontId="0" fillId="4" borderId="0" xfId="0" applyFill="1" applyBorder="1" applyAlignment="1">
      <alignment horizontal="center" wrapText="1"/>
    </xf>
  </cellXfs>
  <cellStyles count="13">
    <cellStyle name="Comma" xfId="2" builtinId="3"/>
    <cellStyle name="Comma 2" xfId="8"/>
    <cellStyle name="Followed Hyperlink" xfId="4" builtinId="9" hidden="1"/>
    <cellStyle name="Followed Hyperlink" xfId="5" builtinId="9" hidden="1"/>
    <cellStyle name="Hyperlink" xfId="1" builtinId="8"/>
    <cellStyle name="Normal" xfId="0" builtinId="0"/>
    <cellStyle name="Normal 2" xfId="7"/>
    <cellStyle name="Normal 2 2" xfId="10"/>
    <cellStyle name="Normal 2 2 2" xfId="12"/>
    <cellStyle name="Normal 2 3" xfId="11"/>
    <cellStyle name="Normal 3" xfId="6"/>
    <cellStyle name="Percent" xfId="3" builtinId="5"/>
    <cellStyle name="Percent 2" xfId="9"/>
  </cellStyles>
  <dxfs count="0"/>
  <tableStyles count="0" defaultTableStyle="TableStyleMedium2" defaultPivotStyle="PivotStyleLight16"/>
  <colors>
    <mruColors>
      <color rgb="FF0C5FA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381000</xdr:colOff>
      <xdr:row>6</xdr:row>
      <xdr:rowOff>38100</xdr:rowOff>
    </xdr:from>
    <xdr:to>
      <xdr:col>8</xdr:col>
      <xdr:colOff>142875</xdr:colOff>
      <xdr:row>9</xdr:row>
      <xdr:rowOff>95250</xdr:rowOff>
    </xdr:to>
    <xdr:pic>
      <xdr:nvPicPr>
        <xdr:cNvPr id="5" name="Picture 11" descr="logo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474" t="42821" r="10968" b="40993"/>
        <a:stretch>
          <a:fillRect/>
        </a:stretch>
      </xdr:blipFill>
      <xdr:spPr bwMode="auto">
        <a:xfrm>
          <a:off x="1619250" y="1123950"/>
          <a:ext cx="4143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247650</xdr:colOff>
      <xdr:row>2</xdr:row>
      <xdr:rowOff>161925</xdr:rowOff>
    </xdr:to>
    <xdr:pic>
      <xdr:nvPicPr>
        <xdr:cNvPr id="6" name="Immagin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763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571500</xdr:colOff>
      <xdr:row>0</xdr:row>
      <xdr:rowOff>0</xdr:rowOff>
    </xdr:from>
    <xdr:to>
      <xdr:col>10</xdr:col>
      <xdr:colOff>600075</xdr:colOff>
      <xdr:row>2</xdr:row>
      <xdr:rowOff>161925</xdr:rowOff>
    </xdr:to>
    <xdr:pic>
      <xdr:nvPicPr>
        <xdr:cNvPr id="7" name="Immagin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00850" y="0"/>
          <a:ext cx="6381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180975</xdr:rowOff>
    </xdr:from>
    <xdr:to>
      <xdr:col>8</xdr:col>
      <xdr:colOff>581025</xdr:colOff>
      <xdr:row>5</xdr:row>
      <xdr:rowOff>19050</xdr:rowOff>
    </xdr:to>
    <xdr:pic>
      <xdr:nvPicPr>
        <xdr:cNvPr id="2" name="Picture 11" descr="logo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474" t="42821" r="10968" b="40993"/>
        <a:stretch>
          <a:fillRect/>
        </a:stretch>
      </xdr:blipFill>
      <xdr:spPr bwMode="auto">
        <a:xfrm>
          <a:off x="1333500" y="371475"/>
          <a:ext cx="4143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M56"/>
  <sheetViews>
    <sheetView topLeftCell="B1" zoomScale="85" zoomScaleNormal="85" zoomScalePageLayoutView="85" workbookViewId="0">
      <selection activeCell="F25" sqref="F25"/>
    </sheetView>
  </sheetViews>
  <sheetFormatPr defaultColWidth="8.88671875" defaultRowHeight="13.8" x14ac:dyDescent="0.25"/>
  <cols>
    <col min="1" max="1" width="9.44140625" style="10" customWidth="1"/>
    <col min="2" max="3" width="8.88671875" style="10"/>
    <col min="4" max="4" width="15.109375" style="10" customWidth="1"/>
    <col min="5" max="5" width="13" style="10" customWidth="1"/>
    <col min="6" max="6" width="11.44140625" style="10" bestFit="1" customWidth="1"/>
    <col min="7" max="16384" width="8.88671875" style="10"/>
  </cols>
  <sheetData>
    <row r="1" spans="1:11" x14ac:dyDescent="0.25">
      <c r="A1" s="9"/>
      <c r="B1" s="9"/>
      <c r="C1" s="9"/>
      <c r="D1" s="9"/>
      <c r="E1" s="9"/>
      <c r="F1" s="9"/>
      <c r="G1" s="9"/>
      <c r="H1" s="9"/>
      <c r="I1" s="9"/>
      <c r="J1" s="9"/>
      <c r="K1" s="9"/>
    </row>
    <row r="2" spans="1:11" x14ac:dyDescent="0.25">
      <c r="A2" s="9"/>
      <c r="B2" s="9"/>
      <c r="C2" s="9"/>
      <c r="D2" s="9"/>
      <c r="E2" s="9"/>
      <c r="F2" s="9"/>
      <c r="G2" s="9"/>
      <c r="H2" s="9"/>
      <c r="I2" s="9"/>
      <c r="J2" s="9"/>
      <c r="K2" s="9"/>
    </row>
    <row r="3" spans="1:11" x14ac:dyDescent="0.25">
      <c r="A3" s="9"/>
      <c r="B3" s="9"/>
      <c r="C3" s="9"/>
      <c r="D3" s="9"/>
      <c r="E3" s="9"/>
      <c r="F3" s="9"/>
      <c r="G3" s="9"/>
      <c r="H3" s="9"/>
      <c r="I3" s="9"/>
      <c r="J3" s="9"/>
      <c r="K3" s="9"/>
    </row>
    <row r="4" spans="1:11" x14ac:dyDescent="0.25">
      <c r="A4" s="9"/>
      <c r="B4" s="9"/>
      <c r="C4" s="9"/>
      <c r="D4" s="9"/>
      <c r="E4" s="9"/>
      <c r="F4" s="9"/>
      <c r="G4" s="9"/>
      <c r="H4" s="9"/>
      <c r="I4" s="9"/>
      <c r="J4" s="9"/>
      <c r="K4" s="9"/>
    </row>
    <row r="5" spans="1:11" x14ac:dyDescent="0.25">
      <c r="A5" s="9"/>
      <c r="B5" s="9"/>
      <c r="C5" s="9"/>
      <c r="D5" s="9"/>
      <c r="E5" s="9"/>
      <c r="F5" s="9"/>
      <c r="G5" s="9"/>
      <c r="H5" s="9"/>
      <c r="I5" s="9"/>
      <c r="J5" s="9"/>
      <c r="K5" s="9"/>
    </row>
    <row r="6" spans="1:11" x14ac:dyDescent="0.25">
      <c r="A6" s="9"/>
      <c r="B6" s="9"/>
      <c r="C6" s="9"/>
      <c r="D6" s="9"/>
      <c r="E6" s="9"/>
      <c r="F6" s="9"/>
      <c r="G6" s="9"/>
      <c r="H6" s="9"/>
      <c r="I6" s="9"/>
      <c r="J6" s="9"/>
      <c r="K6" s="9"/>
    </row>
    <row r="7" spans="1:11" x14ac:dyDescent="0.25">
      <c r="A7" s="9"/>
      <c r="B7" s="9"/>
      <c r="C7" s="9"/>
      <c r="D7" s="9"/>
      <c r="E7" s="9"/>
      <c r="F7" s="9"/>
      <c r="G7" s="9"/>
      <c r="H7" s="9"/>
      <c r="I7" s="9"/>
      <c r="J7" s="9"/>
      <c r="K7" s="9"/>
    </row>
    <row r="8" spans="1:11" x14ac:dyDescent="0.25">
      <c r="A8" s="9"/>
      <c r="B8" s="9"/>
      <c r="C8" s="9"/>
      <c r="D8" s="9"/>
      <c r="E8" s="9"/>
      <c r="F8" s="9"/>
      <c r="G8" s="9"/>
      <c r="H8" s="9"/>
      <c r="I8" s="9"/>
      <c r="J8" s="9"/>
      <c r="K8" s="9"/>
    </row>
    <row r="9" spans="1:11" x14ac:dyDescent="0.25">
      <c r="A9" s="9"/>
      <c r="B9" s="9"/>
      <c r="C9" s="9"/>
      <c r="D9" s="9"/>
      <c r="E9" s="9"/>
      <c r="F9" s="9"/>
      <c r="G9" s="9"/>
      <c r="H9" s="9"/>
      <c r="I9" s="9"/>
      <c r="J9" s="9"/>
      <c r="K9" s="9"/>
    </row>
    <row r="10" spans="1:11" x14ac:dyDescent="0.25">
      <c r="A10" s="9"/>
      <c r="B10" s="9"/>
      <c r="C10" s="9"/>
      <c r="D10" s="9"/>
      <c r="E10" s="9"/>
      <c r="F10" s="9"/>
      <c r="G10" s="9"/>
      <c r="H10" s="9"/>
      <c r="I10" s="9"/>
      <c r="J10" s="9"/>
      <c r="K10" s="9"/>
    </row>
    <row r="11" spans="1:11" ht="17.399999999999999" x14ac:dyDescent="0.3">
      <c r="A11" s="152" t="s">
        <v>18</v>
      </c>
      <c r="B11" s="153"/>
      <c r="C11" s="153"/>
      <c r="D11" s="153"/>
      <c r="E11" s="153"/>
      <c r="F11" s="153"/>
      <c r="G11" s="153"/>
      <c r="H11" s="153"/>
      <c r="I11" s="153"/>
      <c r="J11" s="153"/>
      <c r="K11" s="153"/>
    </row>
    <row r="12" spans="1:11" ht="17.399999999999999" x14ac:dyDescent="0.3">
      <c r="A12" s="152" t="s">
        <v>19</v>
      </c>
      <c r="B12" s="153"/>
      <c r="C12" s="153"/>
      <c r="D12" s="153"/>
      <c r="E12" s="153"/>
      <c r="F12" s="153"/>
      <c r="G12" s="153"/>
      <c r="H12" s="153"/>
      <c r="I12" s="153"/>
      <c r="J12" s="153"/>
      <c r="K12" s="153"/>
    </row>
    <row r="13" spans="1:11" x14ac:dyDescent="0.25">
      <c r="A13" s="9"/>
      <c r="B13" s="9"/>
      <c r="C13" s="9"/>
      <c r="D13" s="9"/>
      <c r="E13" s="9"/>
      <c r="F13" s="9"/>
      <c r="G13" s="9"/>
      <c r="H13" s="9"/>
      <c r="I13" s="9"/>
      <c r="J13" s="9"/>
      <c r="K13" s="9"/>
    </row>
    <row r="14" spans="1:11" x14ac:dyDescent="0.25">
      <c r="A14" s="153" t="s">
        <v>20</v>
      </c>
      <c r="B14" s="153"/>
      <c r="C14" s="153"/>
      <c r="D14" s="153"/>
      <c r="E14" s="153"/>
      <c r="F14" s="153"/>
      <c r="G14" s="153"/>
      <c r="H14" s="153"/>
      <c r="I14" s="153"/>
      <c r="J14" s="153"/>
      <c r="K14" s="153"/>
    </row>
    <row r="15" spans="1:11" x14ac:dyDescent="0.25">
      <c r="A15" s="9"/>
      <c r="B15" s="9"/>
      <c r="C15" s="9"/>
      <c r="D15" s="9"/>
      <c r="E15" s="9"/>
      <c r="F15" s="9"/>
      <c r="G15" s="9"/>
      <c r="H15" s="9"/>
      <c r="I15" s="9"/>
      <c r="J15" s="9"/>
      <c r="K15" s="9"/>
    </row>
    <row r="16" spans="1:11" x14ac:dyDescent="0.25">
      <c r="A16" s="9"/>
      <c r="B16" s="9"/>
      <c r="C16" s="9"/>
      <c r="D16" s="9"/>
      <c r="E16" s="9"/>
      <c r="F16" s="9"/>
      <c r="G16" s="9"/>
      <c r="H16" s="9"/>
      <c r="I16" s="9"/>
      <c r="J16" s="9"/>
      <c r="K16" s="9"/>
    </row>
    <row r="17" spans="1:13" x14ac:dyDescent="0.25">
      <c r="A17" s="9"/>
      <c r="B17" s="9"/>
      <c r="C17" s="9"/>
      <c r="D17" s="9"/>
      <c r="E17" s="9"/>
      <c r="F17" s="9"/>
      <c r="G17" s="9"/>
      <c r="H17" s="9"/>
      <c r="I17" s="9"/>
      <c r="J17" s="9"/>
      <c r="K17" s="9"/>
    </row>
    <row r="18" spans="1:13" ht="39" customHeight="1" x14ac:dyDescent="0.25">
      <c r="A18" s="9"/>
      <c r="B18" s="154" t="s">
        <v>770</v>
      </c>
      <c r="C18" s="155"/>
      <c r="D18" s="155"/>
      <c r="E18" s="155"/>
      <c r="F18" s="155"/>
      <c r="G18" s="155"/>
      <c r="H18" s="155"/>
      <c r="I18" s="155"/>
      <c r="J18" s="155"/>
      <c r="K18" s="9"/>
    </row>
    <row r="19" spans="1:13" x14ac:dyDescent="0.25">
      <c r="A19" s="9"/>
      <c r="B19" s="9"/>
      <c r="C19" s="9"/>
      <c r="D19" s="9"/>
      <c r="E19" s="9"/>
      <c r="F19" s="9"/>
      <c r="G19" s="9"/>
      <c r="H19" s="9"/>
      <c r="I19" s="9"/>
      <c r="J19" s="9"/>
      <c r="K19" s="9"/>
    </row>
    <row r="20" spans="1:13" ht="24.6" x14ac:dyDescent="0.25">
      <c r="A20" s="11"/>
      <c r="B20" s="156" t="s">
        <v>765</v>
      </c>
      <c r="C20" s="156"/>
      <c r="D20" s="156"/>
      <c r="E20" s="156"/>
      <c r="F20" s="156"/>
      <c r="G20" s="156"/>
      <c r="H20" s="156"/>
      <c r="I20" s="156"/>
      <c r="J20" s="156"/>
      <c r="K20" s="11"/>
    </row>
    <row r="21" spans="1:13" x14ac:dyDescent="0.25">
      <c r="A21" s="11"/>
      <c r="B21" s="11"/>
      <c r="C21" s="11"/>
      <c r="D21" s="11"/>
      <c r="E21" s="11"/>
      <c r="F21" s="11"/>
      <c r="G21" s="11"/>
      <c r="H21" s="11"/>
      <c r="I21" s="11"/>
      <c r="J21" s="11"/>
      <c r="K21" s="11"/>
    </row>
    <row r="22" spans="1:13" x14ac:dyDescent="0.25">
      <c r="A22" s="11"/>
      <c r="B22" s="11"/>
      <c r="C22" s="11"/>
      <c r="D22" s="11"/>
      <c r="E22" s="11"/>
      <c r="F22" s="11"/>
      <c r="G22" s="11"/>
      <c r="H22" s="11"/>
      <c r="I22" s="11"/>
      <c r="J22" s="11"/>
      <c r="K22" s="11"/>
    </row>
    <row r="23" spans="1:13" x14ac:dyDescent="0.25">
      <c r="A23" s="11"/>
      <c r="B23" s="11"/>
      <c r="C23" s="11"/>
      <c r="D23" s="11"/>
      <c r="E23" s="11"/>
      <c r="F23" s="11"/>
      <c r="G23" s="11"/>
      <c r="H23" s="11"/>
      <c r="I23" s="11"/>
      <c r="J23" s="11"/>
      <c r="K23" s="11"/>
    </row>
    <row r="24" spans="1:13" x14ac:dyDescent="0.25">
      <c r="A24" s="11"/>
      <c r="B24" s="11"/>
      <c r="C24" s="12" t="s">
        <v>28</v>
      </c>
      <c r="D24" s="13" t="s">
        <v>29</v>
      </c>
      <c r="E24" s="11" t="s">
        <v>766</v>
      </c>
      <c r="F24" s="11"/>
      <c r="G24" s="11"/>
      <c r="H24" s="11"/>
      <c r="I24" s="11"/>
      <c r="J24" s="11"/>
    </row>
    <row r="25" spans="1:13" x14ac:dyDescent="0.25">
      <c r="A25" s="11"/>
      <c r="B25" s="11"/>
      <c r="C25" s="11"/>
      <c r="D25" s="13" t="s">
        <v>30</v>
      </c>
      <c r="E25" s="150" t="s">
        <v>23</v>
      </c>
      <c r="F25" s="11"/>
      <c r="G25" s="11"/>
      <c r="H25" s="11"/>
      <c r="I25" s="11"/>
      <c r="J25" s="11"/>
    </row>
    <row r="26" spans="1:13" x14ac:dyDescent="0.25">
      <c r="A26" s="11"/>
      <c r="B26" s="11"/>
      <c r="C26" s="11"/>
      <c r="D26" s="14" t="s">
        <v>31</v>
      </c>
      <c r="E26" s="11" t="s">
        <v>24</v>
      </c>
      <c r="F26" s="11"/>
      <c r="G26" s="11"/>
      <c r="H26" s="11"/>
      <c r="I26" s="11"/>
      <c r="J26" s="11"/>
    </row>
    <row r="27" spans="1:13" x14ac:dyDescent="0.25">
      <c r="A27" s="11"/>
      <c r="B27" s="11"/>
      <c r="C27" s="11"/>
      <c r="D27" s="14" t="s">
        <v>32</v>
      </c>
      <c r="E27" s="10" t="s">
        <v>25</v>
      </c>
      <c r="F27" s="11"/>
      <c r="G27" s="11"/>
      <c r="H27" s="11"/>
      <c r="I27" s="11"/>
      <c r="J27" s="11"/>
    </row>
    <row r="28" spans="1:13" x14ac:dyDescent="0.25">
      <c r="A28" s="11"/>
      <c r="B28" s="11"/>
      <c r="C28" s="11"/>
      <c r="D28" s="14" t="s">
        <v>33</v>
      </c>
      <c r="E28" s="10" t="s">
        <v>26</v>
      </c>
      <c r="F28" s="11"/>
      <c r="G28" s="11"/>
      <c r="H28" s="11"/>
      <c r="I28" s="11"/>
      <c r="J28" s="11"/>
    </row>
    <row r="29" spans="1:13" x14ac:dyDescent="0.25">
      <c r="A29" s="11"/>
      <c r="B29" s="11"/>
      <c r="C29" s="11"/>
      <c r="D29" s="14" t="s">
        <v>34</v>
      </c>
      <c r="E29" s="10" t="s">
        <v>768</v>
      </c>
      <c r="F29" s="11"/>
      <c r="G29" s="11"/>
      <c r="H29" s="11"/>
      <c r="I29" s="11"/>
      <c r="J29" s="11"/>
    </row>
    <row r="30" spans="1:13" x14ac:dyDescent="0.25">
      <c r="A30" s="11"/>
      <c r="B30" s="11"/>
      <c r="C30" s="11"/>
      <c r="D30" s="14" t="s">
        <v>35</v>
      </c>
      <c r="E30" s="10" t="s">
        <v>27</v>
      </c>
      <c r="F30" s="11"/>
      <c r="G30" s="11"/>
      <c r="H30" s="11"/>
      <c r="I30" s="11"/>
      <c r="J30" s="11"/>
      <c r="M30" s="6"/>
    </row>
    <row r="31" spans="1:13" x14ac:dyDescent="0.25">
      <c r="A31" s="11"/>
      <c r="B31" s="11"/>
      <c r="C31" s="11"/>
      <c r="D31" s="14" t="s">
        <v>36</v>
      </c>
      <c r="E31" s="10" t="s">
        <v>246</v>
      </c>
      <c r="F31" s="11"/>
      <c r="G31" s="11"/>
      <c r="H31" s="11"/>
      <c r="I31" s="11"/>
      <c r="J31" s="11"/>
    </row>
    <row r="32" spans="1:13" x14ac:dyDescent="0.25">
      <c r="A32" s="11"/>
      <c r="B32" s="11"/>
      <c r="D32" s="149" t="s">
        <v>771</v>
      </c>
      <c r="E32" s="11" t="s">
        <v>767</v>
      </c>
      <c r="F32" s="11"/>
      <c r="G32" s="11"/>
      <c r="H32" s="11"/>
      <c r="I32" s="11"/>
      <c r="J32" s="11"/>
      <c r="M32" s="6"/>
    </row>
    <row r="33" spans="1:13" x14ac:dyDescent="0.25">
      <c r="A33" s="11"/>
      <c r="B33" s="11"/>
      <c r="C33" s="11"/>
      <c r="D33" s="11"/>
      <c r="E33" s="11"/>
      <c r="F33" s="11"/>
      <c r="G33" s="11"/>
      <c r="H33" s="11"/>
      <c r="I33" s="11"/>
      <c r="J33" s="11"/>
    </row>
    <row r="34" spans="1:13" x14ac:dyDescent="0.25">
      <c r="A34" s="11"/>
      <c r="B34" s="11"/>
      <c r="C34" s="8" t="s">
        <v>22</v>
      </c>
      <c r="D34" s="15"/>
      <c r="E34" s="11"/>
      <c r="F34" s="11"/>
      <c r="G34" s="11"/>
      <c r="H34" s="11"/>
      <c r="I34" s="11"/>
      <c r="J34" s="11"/>
      <c r="M34" s="6"/>
    </row>
    <row r="35" spans="1:13" x14ac:dyDescent="0.25">
      <c r="A35" s="11"/>
      <c r="B35" s="11"/>
      <c r="C35" s="11"/>
      <c r="D35" s="15"/>
      <c r="E35" s="11"/>
      <c r="F35" s="11"/>
      <c r="G35" s="11"/>
      <c r="H35" s="11"/>
      <c r="I35" s="11"/>
      <c r="J35" s="11"/>
      <c r="M35" s="6"/>
    </row>
    <row r="36" spans="1:13" x14ac:dyDescent="0.25">
      <c r="A36" s="11"/>
      <c r="B36" s="11"/>
      <c r="C36" s="11"/>
      <c r="D36" s="15"/>
      <c r="E36" s="11"/>
      <c r="F36" s="11"/>
      <c r="G36" s="11"/>
      <c r="H36" s="11"/>
      <c r="I36" s="11"/>
      <c r="J36" s="11"/>
      <c r="M36" s="6"/>
    </row>
    <row r="37" spans="1:13" x14ac:dyDescent="0.25">
      <c r="A37" s="11"/>
      <c r="B37" s="11"/>
      <c r="C37" s="11"/>
      <c r="D37" s="15"/>
      <c r="E37" s="20"/>
      <c r="F37" s="11"/>
      <c r="G37" s="11"/>
      <c r="H37" s="11"/>
      <c r="I37" s="11"/>
      <c r="J37" s="11"/>
      <c r="M37" s="6"/>
    </row>
    <row r="38" spans="1:13" x14ac:dyDescent="0.25">
      <c r="A38" s="11"/>
      <c r="B38" s="11"/>
      <c r="C38" s="11"/>
      <c r="D38" s="15"/>
      <c r="E38" s="11"/>
      <c r="F38" s="11"/>
      <c r="G38" s="11"/>
      <c r="H38" s="11"/>
      <c r="I38" s="11"/>
      <c r="J38" s="11"/>
      <c r="M38" s="7"/>
    </row>
    <row r="39" spans="1:13" x14ac:dyDescent="0.25">
      <c r="A39" s="11"/>
      <c r="B39" s="11"/>
      <c r="C39" s="11"/>
      <c r="D39" s="15"/>
      <c r="E39" s="16">
        <v>41598</v>
      </c>
      <c r="F39" s="11"/>
      <c r="G39" s="11"/>
      <c r="H39" s="11"/>
      <c r="I39" s="11"/>
      <c r="J39" s="11"/>
    </row>
    <row r="40" spans="1:13" x14ac:dyDescent="0.25">
      <c r="A40" s="11"/>
      <c r="B40" s="11"/>
      <c r="C40" s="11"/>
      <c r="D40" s="11"/>
      <c r="E40" s="15"/>
      <c r="F40" s="11"/>
      <c r="G40" s="11"/>
      <c r="H40" s="11"/>
      <c r="I40" s="11"/>
      <c r="J40" s="11"/>
      <c r="K40" s="11"/>
    </row>
    <row r="41" spans="1:13" x14ac:dyDescent="0.25">
      <c r="A41" s="11"/>
      <c r="B41" s="11"/>
      <c r="C41" s="11"/>
      <c r="D41" s="11"/>
      <c r="E41" s="15"/>
      <c r="F41" s="11"/>
      <c r="G41" s="11"/>
      <c r="H41" s="11"/>
      <c r="I41" s="11"/>
      <c r="J41" s="11"/>
      <c r="K41" s="11"/>
    </row>
    <row r="42" spans="1:13" x14ac:dyDescent="0.25">
      <c r="A42" s="11"/>
      <c r="B42" s="11"/>
      <c r="C42" s="11"/>
      <c r="D42" s="11"/>
      <c r="E42" s="11"/>
      <c r="F42" s="11"/>
      <c r="G42" s="11"/>
      <c r="H42" s="11"/>
      <c r="I42" s="11"/>
      <c r="J42" s="11"/>
      <c r="K42" s="11"/>
    </row>
    <row r="43" spans="1:13" x14ac:dyDescent="0.25">
      <c r="A43" s="11"/>
      <c r="B43" s="11"/>
      <c r="C43" s="11"/>
      <c r="D43" s="11"/>
      <c r="E43" s="11"/>
      <c r="F43" s="11"/>
      <c r="G43" s="11"/>
      <c r="H43" s="11"/>
      <c r="I43" s="11"/>
      <c r="J43" s="11"/>
      <c r="K43" s="11"/>
    </row>
    <row r="44" spans="1:13" x14ac:dyDescent="0.25">
      <c r="A44" s="11"/>
      <c r="B44" s="11"/>
      <c r="C44" s="11"/>
      <c r="D44" s="11"/>
      <c r="E44" s="11"/>
      <c r="F44" s="11"/>
      <c r="G44" s="11"/>
      <c r="H44" s="11"/>
      <c r="I44" s="11"/>
      <c r="J44" s="11"/>
      <c r="K44" s="11"/>
    </row>
    <row r="45" spans="1:13" x14ac:dyDescent="0.25">
      <c r="A45" s="11"/>
      <c r="B45" s="11"/>
      <c r="C45" s="11"/>
      <c r="D45" s="11"/>
      <c r="E45" s="11"/>
      <c r="F45" s="11"/>
      <c r="G45" s="11"/>
      <c r="H45" s="11"/>
      <c r="I45" s="11"/>
      <c r="J45" s="11"/>
      <c r="K45" s="11"/>
    </row>
    <row r="46" spans="1:13" x14ac:dyDescent="0.25">
      <c r="A46" s="11"/>
      <c r="B46" s="11"/>
      <c r="C46" s="11"/>
      <c r="D46" s="11"/>
      <c r="E46" s="11"/>
      <c r="F46" s="11"/>
      <c r="G46" s="11"/>
      <c r="H46" s="11"/>
      <c r="I46" s="11"/>
      <c r="J46" s="11"/>
      <c r="K46" s="11"/>
    </row>
    <row r="47" spans="1:13" x14ac:dyDescent="0.25">
      <c r="A47" s="11"/>
      <c r="B47" s="11"/>
      <c r="C47" s="11"/>
      <c r="D47" s="11"/>
      <c r="E47" s="11"/>
      <c r="F47" s="11"/>
      <c r="G47" s="11"/>
      <c r="H47" s="11"/>
      <c r="I47" s="11"/>
      <c r="J47" s="11"/>
      <c r="K47" s="11"/>
    </row>
    <row r="48" spans="1:13" x14ac:dyDescent="0.25">
      <c r="A48" s="11"/>
      <c r="B48" s="11"/>
      <c r="C48" s="11"/>
      <c r="D48" s="11"/>
      <c r="E48" s="11"/>
      <c r="F48" s="11"/>
      <c r="G48" s="11"/>
      <c r="H48" s="11"/>
      <c r="I48" s="11"/>
      <c r="J48" s="11"/>
      <c r="K48" s="11"/>
    </row>
    <row r="49" spans="1:11" x14ac:dyDescent="0.25">
      <c r="A49" s="11"/>
      <c r="B49" s="11"/>
      <c r="C49" s="11"/>
      <c r="D49" s="11"/>
      <c r="E49" s="11"/>
      <c r="F49" s="11"/>
      <c r="G49" s="11"/>
      <c r="H49" s="11"/>
      <c r="I49" s="11"/>
      <c r="J49" s="11"/>
      <c r="K49" s="11"/>
    </row>
    <row r="50" spans="1:11" x14ac:dyDescent="0.25">
      <c r="A50" s="11"/>
      <c r="B50" s="11"/>
      <c r="C50" s="11"/>
      <c r="D50" s="11"/>
      <c r="E50" s="11"/>
      <c r="F50" s="11"/>
      <c r="G50" s="11"/>
      <c r="H50" s="11"/>
      <c r="I50" s="11"/>
      <c r="J50" s="11"/>
      <c r="K50" s="11"/>
    </row>
    <row r="51" spans="1:11" x14ac:dyDescent="0.25">
      <c r="A51" s="11"/>
      <c r="B51" s="11"/>
      <c r="C51" s="11"/>
      <c r="D51" s="11"/>
      <c r="E51" s="11"/>
      <c r="F51" s="11"/>
      <c r="G51" s="11"/>
      <c r="H51" s="11"/>
      <c r="I51" s="11"/>
      <c r="J51" s="11"/>
      <c r="K51" s="11"/>
    </row>
    <row r="52" spans="1:11" x14ac:dyDescent="0.25">
      <c r="A52" s="11"/>
      <c r="B52" s="11"/>
      <c r="C52" s="11"/>
      <c r="D52" s="11"/>
      <c r="E52" s="11"/>
      <c r="F52" s="11"/>
      <c r="G52" s="11"/>
      <c r="H52" s="11"/>
      <c r="I52" s="11"/>
      <c r="J52" s="11"/>
      <c r="K52" s="11"/>
    </row>
    <row r="53" spans="1:11" x14ac:dyDescent="0.25">
      <c r="A53" s="11"/>
      <c r="B53" s="11"/>
      <c r="C53" s="11"/>
      <c r="D53" s="11"/>
      <c r="E53" s="11"/>
      <c r="F53" s="11"/>
      <c r="G53" s="11"/>
      <c r="H53" s="11"/>
      <c r="I53" s="11"/>
      <c r="J53" s="11"/>
      <c r="K53" s="11"/>
    </row>
    <row r="54" spans="1:11" x14ac:dyDescent="0.25">
      <c r="A54" s="11"/>
      <c r="B54" s="11"/>
      <c r="C54" s="11"/>
      <c r="D54" s="11"/>
      <c r="E54" s="11"/>
      <c r="F54" s="11"/>
      <c r="G54" s="11"/>
      <c r="H54" s="11"/>
      <c r="I54" s="11"/>
      <c r="J54" s="11"/>
      <c r="K54" s="11"/>
    </row>
    <row r="55" spans="1:11" x14ac:dyDescent="0.25">
      <c r="A55" s="11"/>
      <c r="B55" s="11"/>
      <c r="C55" s="11"/>
      <c r="D55" s="11"/>
      <c r="E55" s="11"/>
      <c r="F55" s="11"/>
      <c r="G55" s="11"/>
      <c r="H55" s="11"/>
      <c r="I55" s="11"/>
      <c r="J55" s="11"/>
      <c r="K55" s="11"/>
    </row>
    <row r="56" spans="1:11" x14ac:dyDescent="0.25">
      <c r="A56" s="11"/>
      <c r="B56" s="11"/>
      <c r="C56" s="11"/>
      <c r="D56" s="11"/>
      <c r="E56" s="11"/>
      <c r="F56" s="11"/>
      <c r="G56" s="11"/>
      <c r="H56" s="11"/>
      <c r="I56" s="11"/>
      <c r="J56" s="11"/>
      <c r="K56" s="11"/>
    </row>
  </sheetData>
  <mergeCells count="5">
    <mergeCell ref="A11:K11"/>
    <mergeCell ref="A12:K12"/>
    <mergeCell ref="A14:K14"/>
    <mergeCell ref="B18:J18"/>
    <mergeCell ref="B20:J20"/>
  </mergeCells>
  <pageMargins left="0.7" right="0.7" top="0.75" bottom="0.75" header="0.3" footer="0.3"/>
  <pageSetup paperSize="9" scale="78" orientation="portrait"/>
  <headerFooter>
    <oddHeader xml:space="preserve">&amp;C
</oddHead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theme="9" tint="-0.499984740745262"/>
  </sheetPr>
  <dimension ref="A1:AN19"/>
  <sheetViews>
    <sheetView zoomScale="55" zoomScaleNormal="55" zoomScalePageLayoutView="85" workbookViewId="0">
      <selection activeCell="D13" sqref="D13"/>
    </sheetView>
  </sheetViews>
  <sheetFormatPr defaultColWidth="8.88671875" defaultRowHeight="14.4" x14ac:dyDescent="0.3"/>
  <cols>
    <col min="1" max="1" width="47.109375" style="49" customWidth="1"/>
    <col min="2" max="2" width="11.6640625" style="49" bestFit="1" customWidth="1"/>
    <col min="3" max="3" width="10.5546875" style="49" customWidth="1"/>
    <col min="4" max="4" width="21.109375" style="49" customWidth="1"/>
    <col min="5" max="5" width="17.33203125" style="49" customWidth="1"/>
    <col min="6" max="6" width="16.109375" style="49" customWidth="1"/>
    <col min="7" max="7" width="20.5546875" style="49" customWidth="1"/>
    <col min="8" max="8" width="19.33203125" style="49" customWidth="1"/>
    <col min="9" max="9" width="68.6640625" style="49" customWidth="1"/>
    <col min="10" max="10" width="18.109375" style="49" customWidth="1"/>
    <col min="11" max="12" width="30" style="49" customWidth="1"/>
    <col min="13" max="13" width="19.44140625" style="49" bestFit="1" customWidth="1"/>
    <col min="14" max="14" width="24.109375" style="49" bestFit="1" customWidth="1"/>
    <col min="15" max="15" width="22" style="49" bestFit="1" customWidth="1"/>
    <col min="16" max="16" width="26.44140625" style="49" bestFit="1" customWidth="1"/>
    <col min="17" max="17" width="27" style="49" bestFit="1" customWidth="1"/>
    <col min="18" max="18" width="17.88671875" style="49" bestFit="1" customWidth="1"/>
    <col min="19" max="19" width="23.109375" style="49" bestFit="1" customWidth="1"/>
    <col min="20" max="20" width="32.33203125" style="49" bestFit="1" customWidth="1"/>
    <col min="21" max="21" width="31.6640625" style="49" bestFit="1" customWidth="1"/>
    <col min="22" max="24" width="23.109375" style="49" bestFit="1" customWidth="1"/>
    <col min="25" max="25" width="21.44140625" style="49" bestFit="1" customWidth="1"/>
    <col min="26" max="29" width="14.44140625" style="49" bestFit="1" customWidth="1"/>
    <col min="30" max="30" width="14.44140625" style="49" customWidth="1"/>
    <col min="31" max="31" width="20.109375" style="49" customWidth="1"/>
    <col min="32" max="32" width="30.33203125" style="49" bestFit="1" customWidth="1"/>
    <col min="33" max="33" width="30.33203125" style="49" customWidth="1"/>
    <col min="34" max="34" width="26.6640625" style="49" bestFit="1" customWidth="1"/>
    <col min="35" max="36" width="26.6640625" style="49" customWidth="1"/>
    <col min="37" max="37" width="34.44140625" style="49" bestFit="1" customWidth="1"/>
    <col min="38" max="38" width="59.109375" style="49" bestFit="1" customWidth="1"/>
    <col min="39" max="39" width="41.88671875" style="49" bestFit="1" customWidth="1"/>
    <col min="40" max="40" width="22.109375" style="49" bestFit="1" customWidth="1"/>
    <col min="41" max="41" width="37.88671875" style="49" bestFit="1" customWidth="1"/>
    <col min="42" max="16384" width="8.88671875" style="49"/>
  </cols>
  <sheetData>
    <row r="1" spans="1:40" s="37" customFormat="1" x14ac:dyDescent="0.3">
      <c r="A1" s="37" t="s">
        <v>8</v>
      </c>
      <c r="B1" s="37" t="s">
        <v>38</v>
      </c>
      <c r="C1" s="37" t="s">
        <v>39</v>
      </c>
      <c r="D1" s="37" t="s">
        <v>10</v>
      </c>
      <c r="E1" s="37" t="s">
        <v>11</v>
      </c>
      <c r="F1" s="37" t="s">
        <v>12</v>
      </c>
      <c r="G1" s="37" t="s">
        <v>9</v>
      </c>
      <c r="H1" s="37" t="s">
        <v>13</v>
      </c>
      <c r="I1" s="42" t="s">
        <v>14</v>
      </c>
      <c r="J1" s="42" t="s">
        <v>15</v>
      </c>
      <c r="K1" s="37" t="s">
        <v>17</v>
      </c>
      <c r="L1" s="37" t="s">
        <v>760</v>
      </c>
      <c r="M1" s="37" t="s">
        <v>160</v>
      </c>
      <c r="N1" s="37" t="s">
        <v>161</v>
      </c>
      <c r="O1" s="37" t="s">
        <v>161</v>
      </c>
      <c r="P1" s="37" t="s">
        <v>161</v>
      </c>
      <c r="Q1" s="37" t="s">
        <v>161</v>
      </c>
      <c r="R1" s="37" t="s">
        <v>161</v>
      </c>
      <c r="S1" s="37" t="s">
        <v>163</v>
      </c>
      <c r="T1" s="37" t="s">
        <v>163</v>
      </c>
      <c r="U1" s="37" t="s">
        <v>163</v>
      </c>
      <c r="V1" s="37" t="s">
        <v>163</v>
      </c>
      <c r="W1" s="37" t="s">
        <v>163</v>
      </c>
      <c r="X1" s="37" t="s">
        <v>163</v>
      </c>
      <c r="Y1" s="37" t="s">
        <v>163</v>
      </c>
      <c r="Z1" s="37" t="s">
        <v>163</v>
      </c>
      <c r="AA1" s="37" t="s">
        <v>163</v>
      </c>
      <c r="AB1" s="37" t="s">
        <v>163</v>
      </c>
      <c r="AC1" s="37" t="s">
        <v>163</v>
      </c>
      <c r="AD1" s="37" t="s">
        <v>163</v>
      </c>
      <c r="AE1" s="37" t="s">
        <v>163</v>
      </c>
      <c r="AF1" s="37" t="s">
        <v>163</v>
      </c>
      <c r="AG1" s="37" t="s">
        <v>163</v>
      </c>
      <c r="AH1" s="37" t="s">
        <v>163</v>
      </c>
      <c r="AI1" s="37" t="s">
        <v>163</v>
      </c>
      <c r="AJ1" s="37" t="s">
        <v>163</v>
      </c>
      <c r="AK1" s="37" t="s">
        <v>163</v>
      </c>
      <c r="AL1" s="37" t="s">
        <v>163</v>
      </c>
      <c r="AM1" s="37" t="s">
        <v>163</v>
      </c>
      <c r="AN1" s="37" t="s">
        <v>170</v>
      </c>
    </row>
    <row r="2" spans="1:40" s="37" customFormat="1" x14ac:dyDescent="0.3">
      <c r="B2" s="37" t="s">
        <v>41</v>
      </c>
      <c r="C2" s="37" t="s">
        <v>182</v>
      </c>
      <c r="I2" s="42"/>
      <c r="L2" s="37" t="s">
        <v>761</v>
      </c>
      <c r="N2" s="37" t="s">
        <v>162</v>
      </c>
      <c r="O2" s="37" t="s">
        <v>162</v>
      </c>
      <c r="P2" s="37" t="s">
        <v>162</v>
      </c>
      <c r="Q2" s="37" t="s">
        <v>162</v>
      </c>
      <c r="R2" s="37" t="s">
        <v>162</v>
      </c>
      <c r="S2" s="37" t="s">
        <v>190</v>
      </c>
      <c r="T2" s="37" t="s">
        <v>190</v>
      </c>
      <c r="U2" s="37" t="s">
        <v>190</v>
      </c>
      <c r="V2" s="37" t="s">
        <v>190</v>
      </c>
      <c r="W2" s="37" t="s">
        <v>190</v>
      </c>
      <c r="X2" s="37" t="s">
        <v>190</v>
      </c>
      <c r="Y2" s="37" t="s">
        <v>164</v>
      </c>
      <c r="Z2" s="37" t="s">
        <v>164</v>
      </c>
      <c r="AA2" s="37" t="s">
        <v>164</v>
      </c>
      <c r="AB2" s="37" t="s">
        <v>164</v>
      </c>
      <c r="AC2" s="37" t="s">
        <v>164</v>
      </c>
      <c r="AD2" s="37" t="s">
        <v>166</v>
      </c>
      <c r="AE2" s="37" t="s">
        <v>166</v>
      </c>
      <c r="AF2" s="37" t="s">
        <v>166</v>
      </c>
      <c r="AG2" s="37" t="s">
        <v>166</v>
      </c>
      <c r="AH2" s="37" t="s">
        <v>166</v>
      </c>
      <c r="AI2" s="37" t="s">
        <v>166</v>
      </c>
      <c r="AJ2" s="37" t="s">
        <v>166</v>
      </c>
      <c r="AK2" s="37" t="s">
        <v>166</v>
      </c>
      <c r="AL2" s="37" t="s">
        <v>168</v>
      </c>
      <c r="AM2" s="37" t="s">
        <v>762</v>
      </c>
    </row>
    <row r="3" spans="1:40" s="37" customFormat="1" x14ac:dyDescent="0.3">
      <c r="I3" s="42"/>
      <c r="M3" s="37" t="s">
        <v>16</v>
      </c>
      <c r="N3" s="37" t="s">
        <v>208</v>
      </c>
      <c r="O3" s="37" t="s">
        <v>209</v>
      </c>
      <c r="P3" s="37" t="s">
        <v>184</v>
      </c>
      <c r="Q3" s="37" t="s">
        <v>185</v>
      </c>
      <c r="R3" s="37" t="s">
        <v>223</v>
      </c>
      <c r="S3" s="37" t="s">
        <v>523</v>
      </c>
      <c r="T3" s="37" t="s">
        <v>192</v>
      </c>
      <c r="U3" s="37" t="s">
        <v>193</v>
      </c>
      <c r="V3" s="37" t="s">
        <v>224</v>
      </c>
      <c r="W3" s="37" t="s">
        <v>210</v>
      </c>
      <c r="X3" s="37" t="s">
        <v>211</v>
      </c>
      <c r="Y3" s="37" t="s">
        <v>165</v>
      </c>
      <c r="Z3" s="37" t="s">
        <v>199</v>
      </c>
      <c r="AA3" s="37" t="s">
        <v>202</v>
      </c>
      <c r="AB3" s="37" t="s">
        <v>203</v>
      </c>
      <c r="AC3" s="37" t="s">
        <v>524</v>
      </c>
      <c r="AD3" s="37" t="s">
        <v>167</v>
      </c>
      <c r="AE3" s="37" t="s">
        <v>204</v>
      </c>
      <c r="AF3" s="37" t="s">
        <v>205</v>
      </c>
      <c r="AG3" s="37" t="s">
        <v>740</v>
      </c>
      <c r="AH3" s="37" t="s">
        <v>741</v>
      </c>
      <c r="AI3" s="37" t="s">
        <v>742</v>
      </c>
      <c r="AJ3" s="37" t="s">
        <v>743</v>
      </c>
      <c r="AK3" s="37" t="s">
        <v>744</v>
      </c>
      <c r="AL3" s="37" t="s">
        <v>169</v>
      </c>
      <c r="AM3" s="37" t="s">
        <v>207</v>
      </c>
    </row>
    <row r="4" spans="1:40" s="43" customFormat="1" x14ac:dyDescent="0.3">
      <c r="G4" s="44"/>
      <c r="I4" s="67"/>
      <c r="M4" s="38" t="s">
        <v>225</v>
      </c>
      <c r="N4" s="43" t="s">
        <v>227</v>
      </c>
      <c r="O4" s="43" t="s">
        <v>228</v>
      </c>
      <c r="P4" s="43" t="s">
        <v>228</v>
      </c>
      <c r="Q4" s="43" t="s">
        <v>228</v>
      </c>
      <c r="R4" s="43" t="s">
        <v>129</v>
      </c>
      <c r="S4" s="43" t="s">
        <v>763</v>
      </c>
      <c r="T4" s="43" t="s">
        <v>763</v>
      </c>
      <c r="U4" s="43" t="s">
        <v>763</v>
      </c>
      <c r="V4" s="43" t="s">
        <v>763</v>
      </c>
      <c r="W4" s="43" t="s">
        <v>763</v>
      </c>
      <c r="X4" s="43" t="s">
        <v>763</v>
      </c>
      <c r="Y4" s="43" t="s">
        <v>54</v>
      </c>
      <c r="Z4" s="43" t="s">
        <v>54</v>
      </c>
      <c r="AA4" s="43" t="s">
        <v>54</v>
      </c>
      <c r="AB4" s="43" t="s">
        <v>54</v>
      </c>
      <c r="AC4" s="43" t="s">
        <v>54</v>
      </c>
      <c r="AD4" s="43" t="s">
        <v>56</v>
      </c>
      <c r="AE4" s="43" t="s">
        <v>56</v>
      </c>
      <c r="AF4" s="43" t="s">
        <v>56</v>
      </c>
      <c r="AG4" s="38" t="s">
        <v>56</v>
      </c>
      <c r="AH4" s="43" t="s">
        <v>53</v>
      </c>
      <c r="AI4" s="38" t="s">
        <v>745</v>
      </c>
      <c r="AJ4" s="38" t="s">
        <v>745</v>
      </c>
      <c r="AK4" s="38" t="s">
        <v>745</v>
      </c>
      <c r="AL4" s="43" t="s">
        <v>53</v>
      </c>
      <c r="AM4" s="43" t="s">
        <v>171</v>
      </c>
      <c r="AN4" s="43" t="s">
        <v>171</v>
      </c>
    </row>
    <row r="5" spans="1:40" ht="72" x14ac:dyDescent="0.3">
      <c r="A5" s="45" t="s">
        <v>45</v>
      </c>
      <c r="B5" s="45" t="s">
        <v>57</v>
      </c>
      <c r="C5" s="45"/>
      <c r="D5" s="45" t="s">
        <v>676</v>
      </c>
      <c r="E5" s="45" t="s">
        <v>46</v>
      </c>
      <c r="F5" s="46">
        <v>40983</v>
      </c>
      <c r="G5" s="46">
        <v>41540</v>
      </c>
      <c r="H5" s="45" t="s">
        <v>46</v>
      </c>
      <c r="I5" s="45" t="s">
        <v>429</v>
      </c>
      <c r="J5" s="47" t="s">
        <v>431</v>
      </c>
      <c r="K5" s="48" t="s">
        <v>677</v>
      </c>
      <c r="L5" s="48"/>
      <c r="M5" s="47" t="s">
        <v>421</v>
      </c>
      <c r="N5" s="45" t="s">
        <v>432</v>
      </c>
      <c r="O5" s="48" t="s">
        <v>703</v>
      </c>
      <c r="P5" s="47" t="s">
        <v>704</v>
      </c>
      <c r="Q5" s="45">
        <v>0</v>
      </c>
      <c r="R5" s="48">
        <v>2000</v>
      </c>
      <c r="S5" s="45"/>
      <c r="T5" s="45"/>
      <c r="U5" s="45"/>
      <c r="V5" s="45"/>
      <c r="W5" s="45"/>
      <c r="X5" s="45"/>
      <c r="Y5" s="48" t="s">
        <v>737</v>
      </c>
      <c r="Z5" s="45" t="s">
        <v>738</v>
      </c>
      <c r="AA5" s="45" t="s">
        <v>738</v>
      </c>
      <c r="AB5" s="45" t="s">
        <v>738</v>
      </c>
      <c r="AC5" s="45" t="s">
        <v>738</v>
      </c>
      <c r="AD5" s="45"/>
      <c r="AE5" s="45"/>
      <c r="AF5" s="45"/>
      <c r="AG5" s="45"/>
      <c r="AH5" s="45"/>
      <c r="AI5" s="45"/>
      <c r="AJ5" s="45"/>
      <c r="AK5" s="45"/>
      <c r="AL5" s="45"/>
      <c r="AM5" s="47" t="s">
        <v>739</v>
      </c>
      <c r="AN5" s="45"/>
    </row>
    <row r="6" spans="1:40" ht="86.4" x14ac:dyDescent="0.3">
      <c r="A6" s="45" t="s">
        <v>409</v>
      </c>
      <c r="B6" s="45" t="s">
        <v>60</v>
      </c>
      <c r="C6" s="45"/>
      <c r="D6" s="45" t="s">
        <v>678</v>
      </c>
      <c r="E6" s="45" t="s">
        <v>46</v>
      </c>
      <c r="F6" s="46">
        <v>40983</v>
      </c>
      <c r="G6" s="46">
        <v>41540</v>
      </c>
      <c r="H6" s="45" t="s">
        <v>46</v>
      </c>
      <c r="I6" s="45" t="s">
        <v>411</v>
      </c>
      <c r="J6" s="45" t="s">
        <v>48</v>
      </c>
      <c r="K6" s="45" t="s">
        <v>679</v>
      </c>
      <c r="L6" s="45"/>
      <c r="M6" s="45"/>
      <c r="N6" s="45" t="s">
        <v>705</v>
      </c>
      <c r="O6" s="50" t="s">
        <v>706</v>
      </c>
      <c r="P6" s="51" t="s">
        <v>707</v>
      </c>
      <c r="Q6" s="48" t="s">
        <v>708</v>
      </c>
      <c r="R6" s="51" t="s">
        <v>709</v>
      </c>
      <c r="S6" s="52" t="s">
        <v>724</v>
      </c>
      <c r="T6" s="45"/>
      <c r="U6" s="52" t="s">
        <v>725</v>
      </c>
      <c r="V6" s="45"/>
      <c r="W6" s="48">
        <v>0</v>
      </c>
      <c r="X6" s="48">
        <v>0</v>
      </c>
      <c r="Y6" s="53">
        <v>20000</v>
      </c>
      <c r="Z6" s="45" t="s">
        <v>739</v>
      </c>
      <c r="AA6" s="53">
        <v>20000</v>
      </c>
      <c r="AB6" s="52">
        <v>0</v>
      </c>
      <c r="AC6" s="54">
        <v>0</v>
      </c>
      <c r="AD6" s="55">
        <v>6700000</v>
      </c>
      <c r="AE6" s="55">
        <v>1600000</v>
      </c>
      <c r="AF6" s="54">
        <v>0</v>
      </c>
      <c r="AG6" s="55">
        <v>5100000</v>
      </c>
      <c r="AH6" s="54">
        <v>45</v>
      </c>
      <c r="AI6" s="56">
        <v>0</v>
      </c>
      <c r="AJ6" s="56" t="s">
        <v>746</v>
      </c>
      <c r="AK6" s="56">
        <v>0</v>
      </c>
      <c r="AL6" s="45"/>
      <c r="AM6" s="47" t="s">
        <v>739</v>
      </c>
      <c r="AN6" s="45"/>
    </row>
    <row r="7" spans="1:40" ht="86.4" x14ac:dyDescent="0.3">
      <c r="A7" s="45" t="s">
        <v>412</v>
      </c>
      <c r="B7" s="45" t="s">
        <v>61</v>
      </c>
      <c r="C7" s="45"/>
      <c r="D7" s="45" t="s">
        <v>678</v>
      </c>
      <c r="E7" s="45" t="s">
        <v>410</v>
      </c>
      <c r="F7" s="46">
        <v>41301</v>
      </c>
      <c r="G7" s="46">
        <v>41540</v>
      </c>
      <c r="H7" s="45" t="s">
        <v>46</v>
      </c>
      <c r="I7" s="45" t="s">
        <v>413</v>
      </c>
      <c r="J7" s="45" t="s">
        <v>48</v>
      </c>
      <c r="K7" s="45" t="s">
        <v>680</v>
      </c>
      <c r="L7" s="45"/>
      <c r="M7" s="45"/>
      <c r="N7" s="45" t="s">
        <v>705</v>
      </c>
      <c r="O7" s="51" t="s">
        <v>710</v>
      </c>
      <c r="P7" s="51" t="s">
        <v>711</v>
      </c>
      <c r="Q7" s="51" t="s">
        <v>707</v>
      </c>
      <c r="R7" s="51" t="s">
        <v>709</v>
      </c>
      <c r="S7" s="52" t="s">
        <v>726</v>
      </c>
      <c r="T7" s="45"/>
      <c r="U7" s="48" t="s">
        <v>727</v>
      </c>
      <c r="V7" s="45"/>
      <c r="W7" s="48">
        <v>0</v>
      </c>
      <c r="X7" s="48">
        <v>0</v>
      </c>
      <c r="Y7" s="56">
        <v>400</v>
      </c>
      <c r="Z7" s="45" t="s">
        <v>739</v>
      </c>
      <c r="AA7" s="56">
        <v>400</v>
      </c>
      <c r="AB7" s="54">
        <v>0</v>
      </c>
      <c r="AC7" s="54">
        <v>0</v>
      </c>
      <c r="AD7" s="55" t="s">
        <v>747</v>
      </c>
      <c r="AE7" s="55" t="s">
        <v>747</v>
      </c>
      <c r="AF7" s="54">
        <v>0</v>
      </c>
      <c r="AG7" s="54">
        <v>0</v>
      </c>
      <c r="AH7" s="57">
        <v>2.8</v>
      </c>
      <c r="AI7" s="56">
        <v>0</v>
      </c>
      <c r="AJ7" s="57" t="s">
        <v>748</v>
      </c>
      <c r="AK7" s="56">
        <v>0</v>
      </c>
      <c r="AL7" s="45"/>
      <c r="AM7" s="47" t="s">
        <v>739</v>
      </c>
      <c r="AN7" s="45"/>
    </row>
    <row r="8" spans="1:40" ht="100.8" x14ac:dyDescent="0.3">
      <c r="A8" s="45" t="s">
        <v>414</v>
      </c>
      <c r="B8" s="45" t="s">
        <v>62</v>
      </c>
      <c r="C8" s="45"/>
      <c r="D8" s="45" t="s">
        <v>678</v>
      </c>
      <c r="E8" s="45" t="s">
        <v>410</v>
      </c>
      <c r="F8" s="46">
        <v>41262</v>
      </c>
      <c r="G8" s="46">
        <v>41540</v>
      </c>
      <c r="H8" s="45" t="s">
        <v>46</v>
      </c>
      <c r="I8" s="45" t="s">
        <v>433</v>
      </c>
      <c r="J8" s="45" t="s">
        <v>428</v>
      </c>
      <c r="K8" s="45" t="s">
        <v>681</v>
      </c>
      <c r="L8" s="45"/>
      <c r="M8" s="45"/>
      <c r="N8" s="45" t="s">
        <v>705</v>
      </c>
      <c r="O8" s="51" t="s">
        <v>712</v>
      </c>
      <c r="P8" s="51" t="s">
        <v>713</v>
      </c>
      <c r="Q8" s="58" t="s">
        <v>714</v>
      </c>
      <c r="R8" s="52" t="s">
        <v>709</v>
      </c>
      <c r="S8" s="52" t="s">
        <v>728</v>
      </c>
      <c r="T8" s="45"/>
      <c r="U8" s="59" t="s">
        <v>729</v>
      </c>
      <c r="V8" s="45" t="s">
        <v>438</v>
      </c>
      <c r="W8" s="52" t="s">
        <v>730</v>
      </c>
      <c r="X8" s="52" t="s">
        <v>731</v>
      </c>
      <c r="Y8" s="53">
        <v>20000</v>
      </c>
      <c r="Z8" s="45" t="s">
        <v>739</v>
      </c>
      <c r="AA8" s="52">
        <v>400</v>
      </c>
      <c r="AB8" s="53">
        <v>19600</v>
      </c>
      <c r="AC8" s="54">
        <v>0</v>
      </c>
      <c r="AD8" s="55">
        <v>980000</v>
      </c>
      <c r="AE8" s="55">
        <v>980000</v>
      </c>
      <c r="AF8" s="54">
        <v>0</v>
      </c>
      <c r="AG8" s="54">
        <v>0</v>
      </c>
      <c r="AH8" s="54">
        <v>110</v>
      </c>
      <c r="AI8" s="56" t="s">
        <v>749</v>
      </c>
      <c r="AJ8" s="56" t="s">
        <v>750</v>
      </c>
      <c r="AK8" s="56" t="s">
        <v>751</v>
      </c>
      <c r="AL8" s="45">
        <v>165</v>
      </c>
      <c r="AM8" s="47" t="s">
        <v>739</v>
      </c>
      <c r="AN8" s="45"/>
    </row>
    <row r="9" spans="1:40" ht="72" x14ac:dyDescent="0.3">
      <c r="A9" s="45" t="s">
        <v>415</v>
      </c>
      <c r="B9" s="45" t="s">
        <v>64</v>
      </c>
      <c r="C9" s="45"/>
      <c r="D9" s="45" t="s">
        <v>678</v>
      </c>
      <c r="E9" s="45" t="s">
        <v>410</v>
      </c>
      <c r="F9" s="46">
        <v>41301</v>
      </c>
      <c r="G9" s="46">
        <v>41540</v>
      </c>
      <c r="H9" s="45" t="s">
        <v>46</v>
      </c>
      <c r="I9" s="45" t="s">
        <v>433</v>
      </c>
      <c r="J9" s="45" t="s">
        <v>428</v>
      </c>
      <c r="K9" s="45" t="s">
        <v>682</v>
      </c>
      <c r="L9" s="45"/>
      <c r="M9" s="45"/>
      <c r="N9" s="45" t="s">
        <v>705</v>
      </c>
      <c r="O9" s="51" t="s">
        <v>715</v>
      </c>
      <c r="P9" s="51" t="s">
        <v>716</v>
      </c>
      <c r="Q9" s="51" t="s">
        <v>717</v>
      </c>
      <c r="R9" s="52" t="s">
        <v>709</v>
      </c>
      <c r="S9" s="52" t="s">
        <v>732</v>
      </c>
      <c r="T9" s="45"/>
      <c r="U9" s="48" t="s">
        <v>733</v>
      </c>
      <c r="V9" s="45"/>
      <c r="W9" s="52" t="s">
        <v>734</v>
      </c>
      <c r="X9" s="52" t="s">
        <v>735</v>
      </c>
      <c r="Y9" s="60">
        <v>1100</v>
      </c>
      <c r="Z9" s="45" t="s">
        <v>739</v>
      </c>
      <c r="AA9" s="60">
        <v>1100</v>
      </c>
      <c r="AB9" s="54">
        <v>0</v>
      </c>
      <c r="AC9" s="54">
        <v>0</v>
      </c>
      <c r="AD9" s="55" t="s">
        <v>752</v>
      </c>
      <c r="AE9" s="55" t="s">
        <v>752</v>
      </c>
      <c r="AF9" s="54">
        <v>0</v>
      </c>
      <c r="AG9" s="54">
        <v>0</v>
      </c>
      <c r="AH9" s="57">
        <v>6.7</v>
      </c>
      <c r="AI9" s="57" t="s">
        <v>753</v>
      </c>
      <c r="AJ9" s="57" t="s">
        <v>754</v>
      </c>
      <c r="AK9" s="57" t="s">
        <v>755</v>
      </c>
      <c r="AL9" s="45">
        <v>5</v>
      </c>
      <c r="AM9" s="47" t="s">
        <v>739</v>
      </c>
      <c r="AN9" s="45" t="s">
        <v>416</v>
      </c>
    </row>
    <row r="10" spans="1:40" ht="72" x14ac:dyDescent="0.3">
      <c r="A10" s="45" t="s">
        <v>150</v>
      </c>
      <c r="B10" s="45" t="s">
        <v>66</v>
      </c>
      <c r="C10" s="45"/>
      <c r="D10" s="47" t="s">
        <v>683</v>
      </c>
      <c r="E10" s="45" t="s">
        <v>410</v>
      </c>
      <c r="F10" s="46">
        <v>41425</v>
      </c>
      <c r="G10" s="46">
        <v>41437</v>
      </c>
      <c r="H10" s="45" t="s">
        <v>410</v>
      </c>
      <c r="I10" s="45" t="s">
        <v>419</v>
      </c>
      <c r="J10" s="47" t="s">
        <v>684</v>
      </c>
      <c r="K10" s="45" t="s">
        <v>434</v>
      </c>
      <c r="L10" s="45"/>
      <c r="M10" s="47" t="s">
        <v>418</v>
      </c>
      <c r="N10" s="59" t="s">
        <v>432</v>
      </c>
      <c r="O10" s="45"/>
      <c r="P10" s="59" t="s">
        <v>718</v>
      </c>
      <c r="Q10" s="45">
        <v>0</v>
      </c>
      <c r="R10" s="45"/>
      <c r="S10" s="45"/>
      <c r="T10" s="45"/>
      <c r="U10" s="45"/>
      <c r="V10" s="45" t="s">
        <v>420</v>
      </c>
      <c r="W10" s="45"/>
      <c r="X10" s="45"/>
      <c r="Y10" s="45"/>
      <c r="Z10" s="45" t="s">
        <v>738</v>
      </c>
      <c r="AA10" s="45" t="s">
        <v>738</v>
      </c>
      <c r="AB10" s="45" t="s">
        <v>738</v>
      </c>
      <c r="AC10" s="45" t="s">
        <v>738</v>
      </c>
      <c r="AD10" s="45" t="s">
        <v>756</v>
      </c>
      <c r="AE10" s="45"/>
      <c r="AF10" s="45"/>
      <c r="AG10" s="45"/>
      <c r="AH10" s="45"/>
      <c r="AI10" s="45"/>
      <c r="AJ10" s="45"/>
      <c r="AK10" s="45"/>
      <c r="AL10" s="45"/>
      <c r="AM10" s="47" t="s">
        <v>739</v>
      </c>
      <c r="AN10" s="45"/>
    </row>
    <row r="11" spans="1:40" ht="72" x14ac:dyDescent="0.3">
      <c r="A11" s="45" t="s">
        <v>248</v>
      </c>
      <c r="B11" s="45" t="s">
        <v>68</v>
      </c>
      <c r="C11" s="45"/>
      <c r="D11" s="47" t="s">
        <v>683</v>
      </c>
      <c r="E11" s="45" t="s">
        <v>410</v>
      </c>
      <c r="F11" s="46">
        <v>41261</v>
      </c>
      <c r="G11" s="46">
        <v>41437</v>
      </c>
      <c r="H11" s="45" t="s">
        <v>410</v>
      </c>
      <c r="I11" s="45" t="s">
        <v>430</v>
      </c>
      <c r="J11" s="47" t="s">
        <v>685</v>
      </c>
      <c r="K11" s="45" t="s">
        <v>435</v>
      </c>
      <c r="L11" s="45"/>
      <c r="M11" s="47" t="s">
        <v>422</v>
      </c>
      <c r="N11" s="59" t="s">
        <v>437</v>
      </c>
      <c r="O11" s="45"/>
      <c r="P11" s="45"/>
      <c r="Q11" s="59" t="s">
        <v>423</v>
      </c>
      <c r="R11" s="45"/>
      <c r="S11" s="45"/>
      <c r="T11" s="45"/>
      <c r="U11" s="45"/>
      <c r="V11" s="45"/>
      <c r="W11" s="45" t="s">
        <v>424</v>
      </c>
      <c r="X11" s="45" t="s">
        <v>424</v>
      </c>
      <c r="Y11" s="45"/>
      <c r="Z11" s="45" t="s">
        <v>738</v>
      </c>
      <c r="AA11" s="45" t="s">
        <v>738</v>
      </c>
      <c r="AB11" s="45" t="s">
        <v>738</v>
      </c>
      <c r="AC11" s="45" t="s">
        <v>738</v>
      </c>
      <c r="AD11" s="45" t="s">
        <v>756</v>
      </c>
      <c r="AE11" s="45"/>
      <c r="AF11" s="45"/>
      <c r="AG11" s="45"/>
      <c r="AH11" s="45"/>
      <c r="AI11" s="45"/>
      <c r="AJ11" s="45"/>
      <c r="AK11" s="45"/>
      <c r="AL11" s="45"/>
      <c r="AM11" s="47" t="s">
        <v>739</v>
      </c>
      <c r="AN11" s="45"/>
    </row>
    <row r="12" spans="1:40" ht="129.6" x14ac:dyDescent="0.3">
      <c r="A12" s="47" t="s">
        <v>425</v>
      </c>
      <c r="B12" s="45" t="s">
        <v>70</v>
      </c>
      <c r="C12" s="45"/>
      <c r="D12" s="45" t="s">
        <v>678</v>
      </c>
      <c r="E12" s="45" t="s">
        <v>46</v>
      </c>
      <c r="F12" s="46">
        <v>40983</v>
      </c>
      <c r="G12" s="46">
        <v>41437</v>
      </c>
      <c r="H12" s="45" t="s">
        <v>410</v>
      </c>
      <c r="I12" s="45" t="s">
        <v>686</v>
      </c>
      <c r="J12" s="45" t="s">
        <v>49</v>
      </c>
      <c r="K12" s="45" t="s">
        <v>436</v>
      </c>
      <c r="L12" s="45"/>
      <c r="M12" s="47" t="s">
        <v>426</v>
      </c>
      <c r="N12" s="45"/>
      <c r="O12" s="48">
        <v>0.8</v>
      </c>
      <c r="P12" s="45"/>
      <c r="Q12" s="45"/>
      <c r="R12" s="45"/>
      <c r="S12" s="48" t="s">
        <v>736</v>
      </c>
      <c r="T12" s="48" t="s">
        <v>736</v>
      </c>
      <c r="U12" s="48" t="s">
        <v>736</v>
      </c>
      <c r="V12" s="45"/>
      <c r="W12" s="48" t="s">
        <v>736</v>
      </c>
      <c r="X12" s="48" t="s">
        <v>736</v>
      </c>
      <c r="Y12" s="45"/>
      <c r="Z12" s="45" t="s">
        <v>705</v>
      </c>
      <c r="AA12" s="45" t="s">
        <v>705</v>
      </c>
      <c r="AB12" s="45" t="s">
        <v>705</v>
      </c>
      <c r="AC12" s="45" t="s">
        <v>705</v>
      </c>
      <c r="AD12" s="45"/>
      <c r="AE12" s="45"/>
      <c r="AF12" s="45"/>
      <c r="AG12" s="45"/>
      <c r="AH12" s="45"/>
      <c r="AI12" s="45"/>
      <c r="AJ12" s="45"/>
      <c r="AK12" s="45"/>
      <c r="AL12" s="45"/>
      <c r="AM12" s="47" t="s">
        <v>739</v>
      </c>
      <c r="AN12" s="45"/>
    </row>
    <row r="13" spans="1:40" ht="115.2" x14ac:dyDescent="0.3">
      <c r="A13" s="45" t="s">
        <v>249</v>
      </c>
      <c r="B13" s="45" t="s">
        <v>72</v>
      </c>
      <c r="C13" s="45"/>
      <c r="D13" s="45" t="s">
        <v>678</v>
      </c>
      <c r="E13" s="45" t="s">
        <v>410</v>
      </c>
      <c r="F13" s="46">
        <v>41290</v>
      </c>
      <c r="G13" s="46"/>
      <c r="H13" s="45"/>
      <c r="I13" s="45" t="s">
        <v>427</v>
      </c>
      <c r="J13" s="47" t="s">
        <v>49</v>
      </c>
      <c r="K13" s="45" t="s">
        <v>427</v>
      </c>
      <c r="L13" s="45"/>
      <c r="M13" s="47" t="s">
        <v>426</v>
      </c>
      <c r="N13" s="45"/>
      <c r="O13" s="45"/>
      <c r="P13" s="45"/>
      <c r="Q13" s="45"/>
      <c r="R13" s="61"/>
      <c r="S13" s="61"/>
      <c r="T13" s="61"/>
      <c r="U13" s="61"/>
      <c r="V13" s="61"/>
      <c r="W13" s="61"/>
      <c r="X13" s="61"/>
      <c r="Y13" s="61"/>
      <c r="Z13" s="61"/>
      <c r="AA13" s="61"/>
      <c r="AB13" s="61"/>
      <c r="AC13" s="61"/>
      <c r="AD13" s="61"/>
      <c r="AE13" s="61"/>
      <c r="AF13" s="61"/>
      <c r="AG13" s="61"/>
      <c r="AH13" s="61"/>
      <c r="AI13" s="61"/>
      <c r="AJ13" s="61"/>
      <c r="AK13" s="61"/>
      <c r="AL13" s="61"/>
      <c r="AM13" s="62"/>
      <c r="AN13" s="61"/>
    </row>
    <row r="14" spans="1:40" ht="72" x14ac:dyDescent="0.3">
      <c r="A14" s="45" t="s">
        <v>671</v>
      </c>
      <c r="B14" s="45" t="s">
        <v>89</v>
      </c>
      <c r="C14" s="45" t="s">
        <v>404</v>
      </c>
      <c r="D14" s="45" t="s">
        <v>678</v>
      </c>
      <c r="E14" s="45" t="s">
        <v>410</v>
      </c>
      <c r="F14" s="46">
        <v>41262</v>
      </c>
      <c r="G14" s="46">
        <v>41437</v>
      </c>
      <c r="H14" s="45" t="s">
        <v>410</v>
      </c>
      <c r="I14" s="45" t="s">
        <v>417</v>
      </c>
      <c r="J14" s="45" t="s">
        <v>428</v>
      </c>
      <c r="K14" s="45"/>
      <c r="L14" s="45"/>
      <c r="M14" s="45"/>
      <c r="N14" s="45"/>
      <c r="O14" s="45"/>
      <c r="P14" s="45"/>
      <c r="Q14" s="45"/>
      <c r="R14" s="45"/>
      <c r="S14" s="45" t="s">
        <v>729</v>
      </c>
      <c r="T14" s="45"/>
      <c r="U14" s="45"/>
      <c r="V14" s="45"/>
      <c r="W14" s="45"/>
      <c r="X14" s="45"/>
      <c r="Y14" s="48">
        <v>300</v>
      </c>
      <c r="Z14" s="45"/>
      <c r="AA14" s="45"/>
      <c r="AB14" s="45"/>
      <c r="AC14" s="45"/>
      <c r="AD14" s="45"/>
      <c r="AE14" s="48" t="s">
        <v>757</v>
      </c>
      <c r="AF14" s="45"/>
      <c r="AG14" s="45"/>
      <c r="AH14" s="45"/>
      <c r="AI14" s="45"/>
      <c r="AJ14" s="45"/>
      <c r="AK14" s="45"/>
      <c r="AL14" s="45" t="s">
        <v>439</v>
      </c>
      <c r="AM14" s="47" t="s">
        <v>739</v>
      </c>
      <c r="AN14" s="45"/>
    </row>
    <row r="15" spans="1:40" ht="57.6" x14ac:dyDescent="0.3">
      <c r="A15" s="47" t="s">
        <v>672</v>
      </c>
      <c r="B15" s="45" t="s">
        <v>90</v>
      </c>
      <c r="C15" s="45" t="s">
        <v>57</v>
      </c>
      <c r="D15" s="45" t="s">
        <v>687</v>
      </c>
      <c r="E15" s="45" t="s">
        <v>688</v>
      </c>
      <c r="F15" s="46">
        <v>41542</v>
      </c>
      <c r="G15" s="46">
        <v>41542</v>
      </c>
      <c r="H15" s="45" t="s">
        <v>688</v>
      </c>
      <c r="I15" s="45" t="s">
        <v>689</v>
      </c>
      <c r="J15" s="45" t="s">
        <v>690</v>
      </c>
      <c r="K15" s="45" t="s">
        <v>691</v>
      </c>
      <c r="L15" s="45"/>
      <c r="M15" s="45"/>
      <c r="N15" s="59" t="s">
        <v>719</v>
      </c>
      <c r="O15" s="45"/>
      <c r="P15" s="63" t="s">
        <v>720</v>
      </c>
      <c r="Q15" s="49" t="s">
        <v>721</v>
      </c>
      <c r="R15" s="45"/>
      <c r="S15" s="45"/>
      <c r="T15" s="45"/>
      <c r="U15" s="45"/>
      <c r="V15" s="45"/>
      <c r="W15" s="45"/>
      <c r="X15" s="45"/>
      <c r="Y15" s="45"/>
      <c r="Z15" s="45"/>
      <c r="AA15" s="45"/>
      <c r="AB15" s="45"/>
      <c r="AC15" s="45"/>
      <c r="AD15" s="45"/>
      <c r="AE15" s="45"/>
      <c r="AF15" s="45"/>
      <c r="AG15" s="45"/>
      <c r="AH15" s="45"/>
      <c r="AI15" s="45"/>
      <c r="AJ15" s="45"/>
      <c r="AK15" s="45"/>
      <c r="AL15" s="45"/>
      <c r="AM15" s="47"/>
      <c r="AN15" s="45"/>
    </row>
    <row r="16" spans="1:40" ht="43.2" x14ac:dyDescent="0.3">
      <c r="A16" s="49" t="s">
        <v>673</v>
      </c>
      <c r="B16" s="49" t="s">
        <v>91</v>
      </c>
      <c r="C16" s="49" t="s">
        <v>57</v>
      </c>
      <c r="D16" s="49" t="s">
        <v>692</v>
      </c>
      <c r="E16" s="45" t="s">
        <v>688</v>
      </c>
      <c r="F16" s="46">
        <v>41542</v>
      </c>
      <c r="G16" s="46">
        <v>41542</v>
      </c>
      <c r="H16" s="45" t="s">
        <v>688</v>
      </c>
      <c r="I16" s="49" t="s">
        <v>693</v>
      </c>
      <c r="J16" s="45" t="s">
        <v>690</v>
      </c>
      <c r="K16" s="49" t="s">
        <v>694</v>
      </c>
      <c r="M16" s="45"/>
      <c r="N16" s="63" t="s">
        <v>722</v>
      </c>
      <c r="O16" s="61"/>
      <c r="P16" s="63" t="s">
        <v>723</v>
      </c>
      <c r="Q16" s="61"/>
      <c r="R16" s="61"/>
      <c r="S16" s="61"/>
      <c r="T16" s="61"/>
      <c r="U16" s="61"/>
      <c r="V16" s="61"/>
      <c r="W16" s="61"/>
      <c r="X16" s="61"/>
      <c r="Y16" s="61"/>
      <c r="Z16" s="61"/>
      <c r="AA16" s="61"/>
      <c r="AB16" s="61"/>
      <c r="AC16" s="61"/>
      <c r="AD16" s="61"/>
      <c r="AE16" s="61"/>
      <c r="AF16" s="61"/>
      <c r="AG16" s="61"/>
      <c r="AH16" s="61"/>
      <c r="AI16" s="61"/>
      <c r="AJ16" s="61"/>
      <c r="AK16" s="61"/>
      <c r="AL16" s="61"/>
      <c r="AM16" s="62"/>
      <c r="AN16" s="61"/>
    </row>
    <row r="17" spans="1:39" ht="57.6" x14ac:dyDescent="0.3">
      <c r="A17" s="49" t="s">
        <v>674</v>
      </c>
      <c r="B17" s="49" t="s">
        <v>92</v>
      </c>
      <c r="C17" s="49" t="s">
        <v>72</v>
      </c>
      <c r="D17" s="49" t="s">
        <v>695</v>
      </c>
      <c r="E17" s="45" t="s">
        <v>688</v>
      </c>
      <c r="F17" s="46">
        <v>41542</v>
      </c>
      <c r="G17" s="46">
        <v>41542</v>
      </c>
      <c r="H17" s="45" t="s">
        <v>688</v>
      </c>
      <c r="I17" s="49" t="s">
        <v>696</v>
      </c>
      <c r="J17" s="49" t="s">
        <v>697</v>
      </c>
      <c r="K17" s="49" t="s">
        <v>698</v>
      </c>
      <c r="M17" s="45"/>
      <c r="N17" s="45"/>
      <c r="O17" s="45"/>
      <c r="P17" s="45"/>
      <c r="Q17" s="45"/>
      <c r="AE17" s="45"/>
      <c r="AL17" s="45"/>
      <c r="AM17" s="64"/>
    </row>
    <row r="18" spans="1:39" ht="72" x14ac:dyDescent="0.3">
      <c r="A18" s="49" t="s">
        <v>675</v>
      </c>
      <c r="B18" s="49" t="s">
        <v>93</v>
      </c>
      <c r="C18" s="49" t="s">
        <v>72</v>
      </c>
      <c r="D18" s="49" t="s">
        <v>699</v>
      </c>
      <c r="E18" s="49" t="s">
        <v>688</v>
      </c>
      <c r="F18" s="65">
        <v>41543</v>
      </c>
      <c r="G18" s="65">
        <v>41543</v>
      </c>
      <c r="H18" s="49" t="s">
        <v>688</v>
      </c>
      <c r="I18" s="49" t="s">
        <v>700</v>
      </c>
      <c r="J18" s="49" t="s">
        <v>701</v>
      </c>
      <c r="K18" s="49" t="s">
        <v>702</v>
      </c>
      <c r="M18" s="47" t="s">
        <v>418</v>
      </c>
      <c r="N18" s="45"/>
      <c r="O18" s="45"/>
      <c r="P18" s="45"/>
      <c r="Q18" s="45"/>
      <c r="AM18" s="64"/>
    </row>
    <row r="19" spans="1:39" x14ac:dyDescent="0.3">
      <c r="A19" s="45"/>
      <c r="B19" s="45"/>
      <c r="C19" s="45"/>
      <c r="D19" s="45"/>
      <c r="E19" s="45"/>
      <c r="F19" s="46"/>
      <c r="G19" s="46"/>
      <c r="H19" s="45"/>
      <c r="I19" s="45"/>
      <c r="J19" s="47"/>
      <c r="M19" s="47"/>
      <c r="N19" s="45"/>
      <c r="O19" s="45"/>
      <c r="P19" s="45"/>
      <c r="Q19" s="45"/>
      <c r="AM19" s="64"/>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N61"/>
  <sheetViews>
    <sheetView zoomScale="85" zoomScaleNormal="85" zoomScalePageLayoutView="85" workbookViewId="0">
      <selection activeCell="I25" sqref="I25"/>
    </sheetView>
  </sheetViews>
  <sheetFormatPr defaultColWidth="8.88671875" defaultRowHeight="14.4" x14ac:dyDescent="0.3"/>
  <cols>
    <col min="1" max="1" width="9.44140625" style="1" customWidth="1"/>
    <col min="2" max="2" width="12.109375" style="1" bestFit="1" customWidth="1"/>
    <col min="3" max="16384" width="8.88671875" style="1"/>
  </cols>
  <sheetData>
    <row r="1" spans="1:11" x14ac:dyDescent="0.3">
      <c r="A1" s="2"/>
      <c r="B1" s="2"/>
      <c r="C1" s="2"/>
      <c r="D1" s="2"/>
      <c r="E1" s="2"/>
      <c r="F1" s="2"/>
      <c r="G1" s="2"/>
      <c r="H1" s="2"/>
      <c r="I1" s="2"/>
      <c r="J1" s="2"/>
      <c r="K1" s="2"/>
    </row>
    <row r="2" spans="1:11" x14ac:dyDescent="0.3">
      <c r="A2" s="2"/>
      <c r="B2" s="2"/>
      <c r="C2" s="2"/>
      <c r="D2" s="2"/>
      <c r="E2" s="2"/>
      <c r="F2" s="2"/>
      <c r="G2" s="2"/>
      <c r="H2" s="2"/>
      <c r="I2" s="2"/>
      <c r="J2" s="2"/>
      <c r="K2" s="2"/>
    </row>
    <row r="3" spans="1:11" x14ac:dyDescent="0.3">
      <c r="A3" s="2"/>
      <c r="B3" s="2"/>
      <c r="C3" s="2"/>
      <c r="D3" s="2"/>
      <c r="E3" s="2"/>
      <c r="F3" s="2"/>
      <c r="G3" s="2"/>
      <c r="H3" s="2"/>
      <c r="I3" s="2"/>
      <c r="J3" s="2"/>
      <c r="K3" s="2"/>
    </row>
    <row r="4" spans="1:11" x14ac:dyDescent="0.3">
      <c r="A4" s="2"/>
      <c r="B4" s="2"/>
      <c r="C4" s="2"/>
      <c r="D4" s="2"/>
      <c r="E4" s="2"/>
      <c r="F4" s="2"/>
      <c r="G4" s="2"/>
      <c r="H4" s="2"/>
      <c r="I4" s="2"/>
      <c r="J4" s="2"/>
      <c r="K4" s="2"/>
    </row>
    <row r="5" spans="1:11" x14ac:dyDescent="0.3">
      <c r="A5" s="2"/>
      <c r="B5" s="2"/>
      <c r="C5" s="2"/>
      <c r="D5" s="2"/>
      <c r="E5" s="2"/>
      <c r="F5" s="2"/>
      <c r="G5" s="2"/>
      <c r="H5" s="2"/>
      <c r="I5" s="2"/>
      <c r="J5" s="2"/>
      <c r="K5" s="2"/>
    </row>
    <row r="6" spans="1:11" x14ac:dyDescent="0.3">
      <c r="A6" s="2"/>
      <c r="B6" s="2"/>
      <c r="C6" s="2"/>
      <c r="D6" s="2"/>
      <c r="E6" s="2"/>
      <c r="F6" s="2"/>
      <c r="G6" s="2"/>
      <c r="H6" s="2"/>
      <c r="I6" s="2"/>
      <c r="J6" s="2"/>
      <c r="K6" s="2"/>
    </row>
    <row r="7" spans="1:11" ht="17.399999999999999" x14ac:dyDescent="0.3">
      <c r="A7" s="152" t="s">
        <v>18</v>
      </c>
      <c r="B7" s="157"/>
      <c r="C7" s="157"/>
      <c r="D7" s="157"/>
      <c r="E7" s="157"/>
      <c r="F7" s="157"/>
      <c r="G7" s="157"/>
      <c r="H7" s="157"/>
      <c r="I7" s="157"/>
      <c r="J7" s="157"/>
      <c r="K7" s="157"/>
    </row>
    <row r="8" spans="1:11" ht="17.399999999999999" x14ac:dyDescent="0.3">
      <c r="A8" s="152" t="s">
        <v>19</v>
      </c>
      <c r="B8" s="157"/>
      <c r="C8" s="157"/>
      <c r="D8" s="157"/>
      <c r="E8" s="157"/>
      <c r="F8" s="157"/>
      <c r="G8" s="157"/>
      <c r="H8" s="157"/>
      <c r="I8" s="157"/>
      <c r="J8" s="157"/>
      <c r="K8" s="157"/>
    </row>
    <row r="9" spans="1:11" x14ac:dyDescent="0.3">
      <c r="A9" s="2"/>
      <c r="B9" s="2"/>
      <c r="C9" s="2"/>
      <c r="D9" s="2"/>
      <c r="E9" s="2"/>
      <c r="F9" s="2"/>
      <c r="G9" s="2"/>
      <c r="H9" s="2"/>
      <c r="I9" s="2"/>
      <c r="J9" s="2"/>
      <c r="K9" s="2"/>
    </row>
    <row r="10" spans="1:11" x14ac:dyDescent="0.3">
      <c r="A10" s="17"/>
      <c r="B10" s="18"/>
      <c r="C10" s="18"/>
      <c r="D10" s="18"/>
      <c r="E10" s="18"/>
      <c r="F10" s="18"/>
      <c r="G10" s="18"/>
      <c r="H10" s="18"/>
      <c r="I10" s="18"/>
      <c r="J10" s="18"/>
      <c r="K10" s="18"/>
    </row>
    <row r="11" spans="1:11" x14ac:dyDescent="0.3">
      <c r="A11" s="2"/>
      <c r="B11" s="2"/>
      <c r="C11" s="2"/>
      <c r="D11" s="2"/>
      <c r="E11" s="2"/>
      <c r="F11" s="2"/>
      <c r="G11" s="2"/>
      <c r="H11" s="2"/>
      <c r="I11" s="2"/>
      <c r="J11" s="2"/>
      <c r="K11" s="2"/>
    </row>
    <row r="12" spans="1:11" x14ac:dyDescent="0.3">
      <c r="A12" s="2"/>
      <c r="B12" s="2"/>
      <c r="C12" s="2"/>
      <c r="D12" s="2"/>
      <c r="E12" s="2"/>
      <c r="F12" s="2"/>
      <c r="G12" s="2"/>
      <c r="H12" s="2"/>
      <c r="I12" s="2"/>
      <c r="J12" s="2"/>
      <c r="K12" s="2"/>
    </row>
    <row r="13" spans="1:11" x14ac:dyDescent="0.3">
      <c r="A13" s="2"/>
      <c r="B13" s="2"/>
      <c r="C13" s="2"/>
      <c r="D13" s="2"/>
      <c r="E13" s="2"/>
      <c r="F13" s="2"/>
      <c r="G13" s="2"/>
      <c r="H13" s="2"/>
      <c r="I13" s="2"/>
      <c r="J13" s="2"/>
      <c r="K13" s="2"/>
    </row>
    <row r="14" spans="1:11" x14ac:dyDescent="0.3">
      <c r="A14" s="2"/>
      <c r="B14" s="2"/>
      <c r="C14" s="2"/>
      <c r="D14" s="2"/>
      <c r="E14" s="2"/>
      <c r="F14" s="2"/>
      <c r="G14" s="2"/>
      <c r="H14" s="2"/>
      <c r="I14" s="2"/>
      <c r="J14" s="2"/>
      <c r="K14" s="2"/>
    </row>
    <row r="15" spans="1:11" ht="24.6" x14ac:dyDescent="0.3">
      <c r="A15" s="3"/>
      <c r="B15" s="156" t="s">
        <v>247</v>
      </c>
      <c r="C15" s="156"/>
      <c r="D15" s="156"/>
      <c r="E15" s="156"/>
      <c r="F15" s="156"/>
      <c r="G15" s="156"/>
      <c r="H15" s="156"/>
      <c r="I15" s="156"/>
      <c r="J15" s="156"/>
      <c r="K15" s="3"/>
    </row>
    <row r="16" spans="1:11" x14ac:dyDescent="0.3">
      <c r="A16" s="3"/>
      <c r="B16" s="3"/>
      <c r="C16" s="3"/>
      <c r="D16" s="3"/>
      <c r="E16" s="3"/>
      <c r="F16" s="3"/>
      <c r="G16" s="3"/>
      <c r="H16" s="3"/>
      <c r="I16" s="3"/>
      <c r="J16" s="3"/>
      <c r="K16" s="3"/>
    </row>
    <row r="17" spans="1:14" ht="26.25" customHeight="1" x14ac:dyDescent="0.3">
      <c r="A17" s="3"/>
      <c r="B17" s="154" t="s">
        <v>37</v>
      </c>
      <c r="C17" s="154"/>
      <c r="D17" s="154"/>
      <c r="E17" s="154"/>
      <c r="F17" s="154"/>
      <c r="G17" s="154"/>
      <c r="H17" s="154"/>
      <c r="I17" s="154"/>
      <c r="J17" s="154"/>
      <c r="K17" s="3"/>
    </row>
    <row r="18" spans="1:14" x14ac:dyDescent="0.3">
      <c r="A18" s="3"/>
      <c r="B18" s="3"/>
      <c r="C18" s="3"/>
      <c r="D18" s="3"/>
      <c r="E18" s="3"/>
      <c r="F18" s="3"/>
      <c r="G18" s="3"/>
      <c r="H18" s="3"/>
      <c r="I18" s="3"/>
      <c r="J18" s="3"/>
      <c r="K18" s="3"/>
    </row>
    <row r="19" spans="1:14" ht="80.25" customHeight="1" x14ac:dyDescent="0.3">
      <c r="A19" s="3"/>
      <c r="B19" s="158" t="s">
        <v>772</v>
      </c>
      <c r="C19" s="158"/>
      <c r="D19" s="158"/>
      <c r="E19" s="158"/>
      <c r="F19" s="158"/>
      <c r="G19" s="158"/>
      <c r="H19" s="158"/>
      <c r="I19" s="158"/>
      <c r="J19" s="158"/>
      <c r="K19" s="5"/>
      <c r="N19" s="19"/>
    </row>
    <row r="20" spans="1:14" x14ac:dyDescent="0.3">
      <c r="A20" s="3"/>
      <c r="B20" s="3"/>
      <c r="C20" s="3"/>
      <c r="D20" s="3"/>
      <c r="E20" s="3"/>
      <c r="F20" s="3"/>
      <c r="G20" s="3"/>
      <c r="H20" s="3"/>
      <c r="I20" s="3"/>
      <c r="J20" s="3"/>
      <c r="K20" s="3"/>
    </row>
    <row r="21" spans="1:14" x14ac:dyDescent="0.3">
      <c r="A21" s="3"/>
      <c r="B21" s="3"/>
      <c r="C21" s="151" t="s">
        <v>773</v>
      </c>
      <c r="D21" s="3"/>
      <c r="E21" s="3"/>
      <c r="F21" s="3"/>
      <c r="G21" s="3"/>
      <c r="H21" s="3"/>
      <c r="I21" s="3"/>
      <c r="J21" s="3"/>
      <c r="K21" s="3"/>
    </row>
    <row r="22" spans="1:14" x14ac:dyDescent="0.3">
      <c r="A22" s="3"/>
      <c r="B22" s="3"/>
      <c r="C22" s="26" t="s">
        <v>118</v>
      </c>
      <c r="E22" s="22"/>
      <c r="F22" s="26" t="s">
        <v>119</v>
      </c>
      <c r="G22" s="3"/>
      <c r="H22" s="3"/>
      <c r="I22" s="3"/>
      <c r="J22" s="3"/>
      <c r="K22" s="3"/>
    </row>
    <row r="23" spans="1:14" x14ac:dyDescent="0.3">
      <c r="A23" s="3"/>
      <c r="B23" s="3"/>
      <c r="C23" s="26"/>
      <c r="E23" s="23"/>
      <c r="F23" s="26" t="s">
        <v>120</v>
      </c>
      <c r="G23" s="3"/>
      <c r="H23" s="3"/>
      <c r="I23" s="3"/>
      <c r="J23" s="3"/>
      <c r="K23" s="3"/>
    </row>
    <row r="24" spans="1:14" x14ac:dyDescent="0.3">
      <c r="A24" s="3"/>
      <c r="B24" s="3"/>
      <c r="C24" s="26"/>
      <c r="E24" s="24"/>
      <c r="F24" s="26" t="s">
        <v>121</v>
      </c>
      <c r="G24" s="3"/>
      <c r="H24" s="3"/>
      <c r="I24" s="3"/>
      <c r="J24" s="3"/>
      <c r="K24" s="3"/>
    </row>
    <row r="25" spans="1:14" x14ac:dyDescent="0.3">
      <c r="A25" s="3"/>
      <c r="B25" s="3"/>
      <c r="C25" s="26"/>
      <c r="E25" s="21"/>
      <c r="F25" s="26" t="s">
        <v>122</v>
      </c>
      <c r="G25" s="3"/>
      <c r="H25" s="3"/>
      <c r="I25" s="3"/>
      <c r="J25" s="3"/>
      <c r="K25" s="3"/>
    </row>
    <row r="26" spans="1:14" x14ac:dyDescent="0.3">
      <c r="A26" s="3"/>
      <c r="B26" s="3"/>
      <c r="C26" s="26"/>
      <c r="E26" s="25"/>
      <c r="F26" s="26" t="s">
        <v>123</v>
      </c>
      <c r="G26" s="3"/>
      <c r="H26" s="3"/>
      <c r="I26" s="3"/>
      <c r="J26" s="3"/>
      <c r="K26" s="3"/>
    </row>
    <row r="27" spans="1:14" x14ac:dyDescent="0.3">
      <c r="A27" s="3"/>
      <c r="B27" s="3"/>
      <c r="C27" s="3"/>
      <c r="D27" s="3"/>
      <c r="E27" s="3"/>
      <c r="F27" s="3"/>
      <c r="G27" s="3"/>
      <c r="H27" s="3"/>
      <c r="I27" s="3"/>
      <c r="J27" s="3"/>
      <c r="K27" s="3"/>
    </row>
    <row r="28" spans="1:14" x14ac:dyDescent="0.3">
      <c r="A28" s="3"/>
      <c r="B28" s="3"/>
      <c r="C28" s="3"/>
      <c r="D28" s="3"/>
      <c r="E28" s="3"/>
      <c r="F28" s="3"/>
      <c r="G28" s="3"/>
      <c r="H28" s="3"/>
      <c r="I28" s="3"/>
      <c r="J28" s="3"/>
      <c r="K28" s="3"/>
    </row>
    <row r="29" spans="1:14" x14ac:dyDescent="0.3">
      <c r="A29" s="3"/>
      <c r="B29" s="3"/>
      <c r="C29" s="3"/>
      <c r="D29" s="3"/>
      <c r="E29" s="3"/>
      <c r="F29" s="3"/>
      <c r="G29" s="3"/>
      <c r="H29" s="3"/>
      <c r="I29" s="3"/>
      <c r="J29" s="3"/>
      <c r="K29" s="3"/>
    </row>
    <row r="30" spans="1:14" x14ac:dyDescent="0.3">
      <c r="A30" s="3"/>
      <c r="B30" s="3"/>
      <c r="C30" s="3"/>
      <c r="D30" s="3" t="s">
        <v>21</v>
      </c>
      <c r="E30" s="3"/>
      <c r="F30" s="3"/>
      <c r="G30" s="3"/>
      <c r="H30" s="3"/>
      <c r="I30" s="3"/>
      <c r="J30" s="3"/>
      <c r="K30" s="3"/>
    </row>
    <row r="31" spans="1:14" x14ac:dyDescent="0.3">
      <c r="A31" s="3"/>
      <c r="B31" s="3"/>
      <c r="C31" s="3"/>
      <c r="D31" s="3"/>
      <c r="E31" s="4" t="s">
        <v>7</v>
      </c>
      <c r="F31" s="3"/>
      <c r="G31" s="3"/>
      <c r="H31" s="3"/>
      <c r="I31" s="3"/>
      <c r="J31" s="3"/>
      <c r="K31" s="3"/>
    </row>
    <row r="32" spans="1:14" x14ac:dyDescent="0.3">
      <c r="A32" s="3"/>
      <c r="B32" s="3"/>
      <c r="C32" s="3"/>
      <c r="D32" s="3"/>
      <c r="E32" s="4" t="s">
        <v>6</v>
      </c>
      <c r="F32" s="3"/>
      <c r="G32" s="3"/>
      <c r="H32" s="3"/>
      <c r="I32" s="3"/>
      <c r="J32" s="3"/>
      <c r="K32" s="3"/>
    </row>
    <row r="33" spans="1:11" x14ac:dyDescent="0.3">
      <c r="A33" s="3"/>
      <c r="B33" s="3"/>
      <c r="C33" s="3"/>
      <c r="D33" s="3"/>
      <c r="E33" s="4" t="s">
        <v>5</v>
      </c>
      <c r="F33" s="3"/>
      <c r="G33" s="3"/>
      <c r="H33" s="3"/>
      <c r="I33" s="3"/>
      <c r="J33" s="3"/>
      <c r="K33" s="3"/>
    </row>
    <row r="34" spans="1:11" x14ac:dyDescent="0.3">
      <c r="A34" s="3"/>
      <c r="B34" s="3"/>
      <c r="C34" s="3"/>
      <c r="D34" s="3"/>
      <c r="E34" s="4" t="s">
        <v>4</v>
      </c>
      <c r="F34" s="3"/>
      <c r="G34" s="3"/>
      <c r="H34" s="3"/>
      <c r="I34" s="3"/>
      <c r="J34" s="3"/>
      <c r="K34" s="3"/>
    </row>
    <row r="35" spans="1:11" x14ac:dyDescent="0.3">
      <c r="A35" s="3"/>
      <c r="B35" s="3"/>
      <c r="C35" s="3"/>
      <c r="D35" s="3"/>
      <c r="E35" s="4" t="s">
        <v>3</v>
      </c>
      <c r="F35" s="3"/>
      <c r="G35" s="3"/>
      <c r="H35" s="3"/>
      <c r="I35" s="3"/>
      <c r="J35" s="3"/>
      <c r="K35" s="3"/>
    </row>
    <row r="36" spans="1:11" x14ac:dyDescent="0.3">
      <c r="A36" s="3"/>
      <c r="B36" s="3"/>
      <c r="C36" s="3"/>
      <c r="D36" s="3"/>
      <c r="E36" s="4" t="s">
        <v>2</v>
      </c>
      <c r="F36" s="3"/>
      <c r="G36" s="3"/>
      <c r="H36" s="3"/>
      <c r="I36" s="3"/>
      <c r="J36" s="3"/>
      <c r="K36" s="3"/>
    </row>
    <row r="37" spans="1:11" x14ac:dyDescent="0.3">
      <c r="A37" s="3"/>
      <c r="B37" s="3"/>
      <c r="C37" s="3"/>
      <c r="D37" s="3"/>
      <c r="E37" s="4" t="s">
        <v>1</v>
      </c>
      <c r="F37" s="3"/>
      <c r="G37" s="3"/>
      <c r="H37" s="3"/>
      <c r="I37" s="3"/>
      <c r="J37" s="3"/>
      <c r="K37" s="3"/>
    </row>
    <row r="38" spans="1:11" x14ac:dyDescent="0.3">
      <c r="A38" s="3"/>
      <c r="B38" s="3"/>
      <c r="C38" s="3"/>
      <c r="D38" s="3"/>
      <c r="E38" s="4" t="s">
        <v>0</v>
      </c>
      <c r="F38" s="3"/>
      <c r="G38" s="3"/>
      <c r="H38" s="3"/>
      <c r="I38" s="3"/>
      <c r="J38" s="3"/>
      <c r="K38" s="3"/>
    </row>
    <row r="39" spans="1:11" x14ac:dyDescent="0.3">
      <c r="A39" s="3"/>
      <c r="B39" s="3"/>
      <c r="C39" s="3"/>
      <c r="D39" s="3"/>
      <c r="E39" s="3"/>
      <c r="F39" s="3"/>
      <c r="G39" s="3"/>
      <c r="H39" s="3"/>
      <c r="I39" s="3"/>
      <c r="J39" s="3"/>
      <c r="K39" s="3"/>
    </row>
    <row r="40" spans="1:11" x14ac:dyDescent="0.3">
      <c r="A40" s="3"/>
      <c r="B40" s="3"/>
      <c r="C40" s="3"/>
      <c r="D40" s="3"/>
      <c r="E40" s="3"/>
      <c r="F40" s="3"/>
      <c r="G40" s="3"/>
      <c r="H40" s="3"/>
      <c r="I40" s="3"/>
      <c r="J40" s="3"/>
      <c r="K40" s="3"/>
    </row>
    <row r="41" spans="1:11" x14ac:dyDescent="0.3">
      <c r="A41" s="3"/>
      <c r="C41" s="28"/>
      <c r="D41" s="3"/>
      <c r="E41" s="3"/>
      <c r="F41" s="3"/>
      <c r="G41" s="3"/>
      <c r="H41" s="3"/>
      <c r="I41" s="3"/>
      <c r="J41" s="3"/>
      <c r="K41" s="3"/>
    </row>
    <row r="42" spans="1:11" x14ac:dyDescent="0.3">
      <c r="A42" s="3"/>
      <c r="C42" s="28"/>
      <c r="D42" s="3"/>
      <c r="E42" s="3"/>
      <c r="F42" s="3"/>
      <c r="G42" s="3"/>
      <c r="H42" s="3"/>
      <c r="I42" s="3"/>
      <c r="J42" s="3"/>
      <c r="K42" s="3"/>
    </row>
    <row r="43" spans="1:11" x14ac:dyDescent="0.3">
      <c r="A43" s="3"/>
      <c r="C43" s="28"/>
      <c r="D43" s="3"/>
      <c r="E43" s="3"/>
      <c r="F43" s="3"/>
      <c r="G43" s="3"/>
      <c r="H43" s="3"/>
      <c r="I43" s="3"/>
      <c r="J43" s="3"/>
      <c r="K43" s="3"/>
    </row>
    <row r="44" spans="1:11" x14ac:dyDescent="0.3">
      <c r="A44" s="3"/>
      <c r="B44" s="3"/>
      <c r="C44" s="27"/>
      <c r="D44" s="3"/>
      <c r="E44" s="3"/>
      <c r="F44" s="3"/>
      <c r="G44" s="3"/>
      <c r="H44" s="3"/>
      <c r="I44" s="3"/>
      <c r="J44" s="3"/>
      <c r="K44" s="3"/>
    </row>
    <row r="45" spans="1:11" x14ac:dyDescent="0.3">
      <c r="A45" s="3"/>
      <c r="B45" s="3"/>
      <c r="C45" s="3"/>
      <c r="D45" s="3"/>
      <c r="E45" s="3"/>
      <c r="F45" s="3"/>
      <c r="G45" s="3"/>
      <c r="H45" s="3"/>
      <c r="I45" s="3"/>
      <c r="J45" s="3"/>
      <c r="K45" s="3"/>
    </row>
    <row r="46" spans="1:11" x14ac:dyDescent="0.3">
      <c r="A46" s="3"/>
      <c r="E46" s="3"/>
      <c r="F46" s="3"/>
      <c r="G46" s="3"/>
      <c r="H46" s="3"/>
      <c r="I46" s="3"/>
      <c r="J46" s="3"/>
      <c r="K46" s="3"/>
    </row>
    <row r="47" spans="1:11" x14ac:dyDescent="0.3">
      <c r="A47" s="3"/>
      <c r="E47" s="3"/>
      <c r="F47" s="3"/>
      <c r="G47" s="3"/>
      <c r="H47" s="3"/>
      <c r="I47" s="3"/>
      <c r="J47" s="3"/>
      <c r="K47" s="3"/>
    </row>
    <row r="48" spans="1:11" x14ac:dyDescent="0.3">
      <c r="A48" s="3"/>
      <c r="E48" s="3"/>
      <c r="F48" s="3"/>
      <c r="G48" s="3"/>
      <c r="H48" s="3"/>
      <c r="I48" s="3"/>
      <c r="J48" s="3"/>
      <c r="K48" s="3"/>
    </row>
    <row r="49" spans="1:11" x14ac:dyDescent="0.3">
      <c r="A49" s="3"/>
      <c r="E49" s="3"/>
      <c r="F49" s="3"/>
      <c r="G49" s="3"/>
      <c r="H49" s="3"/>
      <c r="I49" s="3"/>
      <c r="J49" s="3"/>
      <c r="K49" s="3"/>
    </row>
    <row r="50" spans="1:11" x14ac:dyDescent="0.3">
      <c r="A50" s="3"/>
      <c r="E50" s="3"/>
      <c r="F50" s="3"/>
      <c r="G50" s="3"/>
      <c r="H50" s="3"/>
      <c r="I50" s="3"/>
      <c r="J50" s="3"/>
      <c r="K50" s="3"/>
    </row>
    <row r="51" spans="1:11" x14ac:dyDescent="0.3">
      <c r="A51" s="3"/>
      <c r="E51" s="3"/>
      <c r="F51" s="3"/>
      <c r="G51" s="3"/>
      <c r="H51" s="3"/>
      <c r="I51" s="3"/>
      <c r="J51" s="3"/>
      <c r="K51" s="3"/>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row r="57" spans="1:11" x14ac:dyDescent="0.3">
      <c r="A57" s="3"/>
      <c r="B57" s="3"/>
      <c r="C57" s="3"/>
      <c r="D57" s="3"/>
      <c r="E57" s="3"/>
      <c r="F57" s="3"/>
      <c r="G57" s="3"/>
      <c r="H57" s="3"/>
      <c r="I57" s="3"/>
      <c r="J57" s="3"/>
      <c r="K57" s="3"/>
    </row>
    <row r="58" spans="1:11" x14ac:dyDescent="0.3">
      <c r="A58" s="3"/>
      <c r="B58" s="3"/>
      <c r="C58" s="3"/>
      <c r="D58" s="3"/>
      <c r="E58" s="3"/>
      <c r="F58" s="3"/>
      <c r="G58" s="3"/>
      <c r="H58" s="3"/>
      <c r="I58" s="3"/>
      <c r="J58" s="3"/>
      <c r="K58" s="3"/>
    </row>
    <row r="59" spans="1:11" x14ac:dyDescent="0.3">
      <c r="A59" s="3"/>
      <c r="B59" s="3"/>
      <c r="C59" s="3"/>
      <c r="D59" s="3"/>
      <c r="E59" s="3"/>
      <c r="F59" s="3"/>
      <c r="G59" s="3"/>
      <c r="H59" s="3"/>
      <c r="I59" s="3"/>
      <c r="J59" s="3"/>
      <c r="K59" s="3"/>
    </row>
    <row r="60" spans="1:11" x14ac:dyDescent="0.3">
      <c r="A60" s="3"/>
      <c r="B60" s="3"/>
      <c r="C60" s="3"/>
      <c r="D60" s="3"/>
      <c r="E60" s="3"/>
      <c r="F60" s="3"/>
      <c r="G60" s="3"/>
      <c r="H60" s="3"/>
      <c r="I60" s="3"/>
      <c r="J60" s="3"/>
      <c r="K60" s="3"/>
    </row>
    <row r="61" spans="1:11" x14ac:dyDescent="0.3">
      <c r="A61" s="3"/>
      <c r="B61" s="3"/>
      <c r="C61" s="3"/>
      <c r="D61" s="3"/>
      <c r="E61" s="3"/>
      <c r="F61" s="3"/>
      <c r="G61" s="3"/>
      <c r="H61" s="3"/>
      <c r="I61" s="3"/>
      <c r="J61" s="3"/>
      <c r="K61" s="3"/>
    </row>
  </sheetData>
  <mergeCells count="5">
    <mergeCell ref="B17:J17"/>
    <mergeCell ref="A7:K7"/>
    <mergeCell ref="A8:K8"/>
    <mergeCell ref="B19:J19"/>
    <mergeCell ref="B15:J15"/>
  </mergeCells>
  <hyperlinks>
    <hyperlink ref="E31" display="CS#1, Agricultural, Sinistra Ofanto"/>
    <hyperlink ref="E32" display="CS#2, Agricultural, Monte Novo"/>
    <hyperlink ref="E33" display="CS#3, Urban, City of Sofia"/>
    <hyperlink ref="E34" display="CS#4, Urban, City of Zurich"/>
    <hyperlink ref="E35" display="CS#5, Industrial, Textile"/>
    <hyperlink ref="E36" display="CS#6, Industrial, Energy production"/>
    <hyperlink ref="E37" display="CS#7, Industrial, Dairy"/>
    <hyperlink ref="E38" display="CS#8, Industrial, Automotive"/>
  </hyperlinks>
  <pageMargins left="0.7" right="0.7" top="0.75" bottom="0.75" header="0.3" footer="0.3"/>
  <pageSetup paperSize="9" scale="86" orientation="portrait" r:id="rId1"/>
  <headerFooter>
    <oddHeader xml:space="preserve">&amp;C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6" tint="-0.499984740745262"/>
  </sheetPr>
  <dimension ref="A1:T12"/>
  <sheetViews>
    <sheetView zoomScale="80" zoomScaleNormal="80" zoomScalePageLayoutView="85" workbookViewId="0">
      <pane xSplit="1" ySplit="3" topLeftCell="B4" activePane="bottomRight" state="frozen"/>
      <selection pane="topRight" activeCell="B1" sqref="B1"/>
      <selection pane="bottomLeft" activeCell="A4" sqref="A4"/>
      <selection pane="bottomRight" activeCell="B4" sqref="B4"/>
    </sheetView>
  </sheetViews>
  <sheetFormatPr defaultColWidth="8.88671875" defaultRowHeight="14.4" x14ac:dyDescent="0.3"/>
  <cols>
    <col min="1" max="1" width="44.44140625" style="61" customWidth="1"/>
    <col min="2" max="2" width="16.6640625" style="61" customWidth="1"/>
    <col min="3" max="3" width="27" style="61" bestFit="1" customWidth="1"/>
    <col min="4" max="4" width="20.6640625" style="61" customWidth="1"/>
    <col min="5" max="5" width="17.109375" style="61" customWidth="1"/>
    <col min="6" max="6" width="17.33203125" style="61" bestFit="1" customWidth="1"/>
    <col min="7" max="7" width="22.109375" style="61" bestFit="1" customWidth="1"/>
    <col min="8" max="8" width="13.109375" style="61" bestFit="1" customWidth="1"/>
    <col min="9" max="9" width="54.6640625" style="61" customWidth="1"/>
    <col min="10" max="10" width="16.33203125" style="61" customWidth="1"/>
    <col min="11" max="12" width="22.88671875" style="61" customWidth="1"/>
    <col min="13" max="13" width="17.88671875" style="61" customWidth="1"/>
    <col min="14" max="14" width="14.33203125" style="61" bestFit="1" customWidth="1"/>
    <col min="15" max="15" width="19" style="61" bestFit="1" customWidth="1"/>
    <col min="16" max="16" width="58" style="61" bestFit="1" customWidth="1"/>
    <col min="17" max="17" width="21.44140625" style="61" bestFit="1" customWidth="1"/>
    <col min="18" max="19" width="39" style="61" customWidth="1"/>
    <col min="20" max="20" width="22.109375" style="61" bestFit="1" customWidth="1"/>
    <col min="21" max="21" width="11.88671875" style="61" customWidth="1"/>
    <col min="22" max="22" width="12.33203125" style="61" customWidth="1"/>
    <col min="23" max="23" width="9.44140625" style="61" customWidth="1"/>
    <col min="24" max="16384" width="8.88671875" style="61"/>
  </cols>
  <sheetData>
    <row r="1" spans="1:20" s="139" customFormat="1" x14ac:dyDescent="0.3">
      <c r="A1" s="139" t="s">
        <v>8</v>
      </c>
      <c r="B1" s="139" t="s">
        <v>156</v>
      </c>
      <c r="C1" s="139" t="s">
        <v>39</v>
      </c>
      <c r="D1" s="139" t="s">
        <v>10</v>
      </c>
      <c r="E1" s="139" t="s">
        <v>11</v>
      </c>
      <c r="F1" s="139" t="s">
        <v>12</v>
      </c>
      <c r="G1" s="139" t="s">
        <v>9</v>
      </c>
      <c r="H1" s="139" t="s">
        <v>13</v>
      </c>
      <c r="I1" s="139" t="s">
        <v>14</v>
      </c>
      <c r="J1" s="139" t="s">
        <v>15</v>
      </c>
      <c r="K1" s="139" t="s">
        <v>17</v>
      </c>
      <c r="L1" s="139" t="s">
        <v>759</v>
      </c>
      <c r="M1" s="139" t="s">
        <v>160</v>
      </c>
      <c r="N1" s="139" t="s">
        <v>161</v>
      </c>
      <c r="O1" s="139" t="s">
        <v>161</v>
      </c>
      <c r="P1" s="139" t="s">
        <v>161</v>
      </c>
      <c r="Q1" s="139" t="s">
        <v>163</v>
      </c>
      <c r="R1" s="139" t="s">
        <v>163</v>
      </c>
      <c r="S1" s="139" t="s">
        <v>163</v>
      </c>
      <c r="T1" s="139" t="s">
        <v>170</v>
      </c>
    </row>
    <row r="2" spans="1:20" s="139" customFormat="1" x14ac:dyDescent="0.3">
      <c r="B2" s="139" t="s">
        <v>41</v>
      </c>
      <c r="C2" s="139" t="s">
        <v>182</v>
      </c>
      <c r="L2" s="139" t="s">
        <v>761</v>
      </c>
      <c r="N2" s="139" t="s">
        <v>162</v>
      </c>
      <c r="O2" s="139" t="s">
        <v>162</v>
      </c>
      <c r="P2" s="139" t="s">
        <v>162</v>
      </c>
      <c r="Q2" s="139" t="s">
        <v>164</v>
      </c>
      <c r="R2" s="139" t="s">
        <v>166</v>
      </c>
      <c r="S2" s="139" t="s">
        <v>762</v>
      </c>
    </row>
    <row r="3" spans="1:20" s="139" customFormat="1" x14ac:dyDescent="0.3">
      <c r="M3" s="139" t="s">
        <v>16</v>
      </c>
      <c r="N3" s="139" t="s">
        <v>42</v>
      </c>
      <c r="O3" s="139" t="s">
        <v>152</v>
      </c>
      <c r="P3" s="139" t="s">
        <v>233</v>
      </c>
      <c r="Q3" s="139" t="s">
        <v>165</v>
      </c>
      <c r="R3" s="139" t="s">
        <v>167</v>
      </c>
      <c r="S3" s="139" t="s">
        <v>207</v>
      </c>
    </row>
    <row r="4" spans="1:20" s="66" customFormat="1" x14ac:dyDescent="0.3">
      <c r="M4" s="66" t="s">
        <v>153</v>
      </c>
      <c r="N4" s="66" t="s">
        <v>154</v>
      </c>
      <c r="O4" s="66" t="s">
        <v>155</v>
      </c>
      <c r="P4" s="66" t="s">
        <v>155</v>
      </c>
      <c r="Q4" s="66" t="s">
        <v>54</v>
      </c>
      <c r="R4" s="66" t="s">
        <v>56</v>
      </c>
      <c r="S4" s="66" t="s">
        <v>171</v>
      </c>
      <c r="T4" s="66" t="s">
        <v>171</v>
      </c>
    </row>
    <row r="5" spans="1:20" s="49" customFormat="1" ht="43.2" x14ac:dyDescent="0.3">
      <c r="A5" s="49" t="s">
        <v>499</v>
      </c>
      <c r="B5" s="144" t="s">
        <v>57</v>
      </c>
      <c r="C5" s="144"/>
      <c r="D5" s="144" t="s">
        <v>500</v>
      </c>
      <c r="E5" s="144" t="s">
        <v>157</v>
      </c>
      <c r="F5" s="144" t="s">
        <v>251</v>
      </c>
      <c r="G5" s="144" t="s">
        <v>501</v>
      </c>
      <c r="H5" s="144" t="s">
        <v>502</v>
      </c>
      <c r="I5" s="145" t="s">
        <v>253</v>
      </c>
      <c r="J5" s="144" t="s">
        <v>254</v>
      </c>
      <c r="K5" s="144" t="s">
        <v>503</v>
      </c>
      <c r="L5" s="144"/>
      <c r="M5" s="144">
        <v>20</v>
      </c>
      <c r="N5" s="146">
        <v>1200</v>
      </c>
      <c r="O5" s="144">
        <v>2.1999999999999999E-2</v>
      </c>
      <c r="P5" s="144" t="s">
        <v>504</v>
      </c>
      <c r="Q5" s="144">
        <v>36000000</v>
      </c>
      <c r="R5" s="144"/>
      <c r="S5" s="144"/>
      <c r="T5" s="144"/>
    </row>
    <row r="6" spans="1:20" s="49" customFormat="1" ht="43.2" x14ac:dyDescent="0.3">
      <c r="A6" s="49" t="s">
        <v>505</v>
      </c>
      <c r="B6" s="144" t="s">
        <v>60</v>
      </c>
      <c r="C6" s="144"/>
      <c r="D6" s="144" t="s">
        <v>500</v>
      </c>
      <c r="E6" s="144" t="s">
        <v>157</v>
      </c>
      <c r="F6" s="144" t="s">
        <v>251</v>
      </c>
      <c r="G6" s="144" t="s">
        <v>501</v>
      </c>
      <c r="H6" s="144" t="s">
        <v>502</v>
      </c>
      <c r="I6" s="145" t="s">
        <v>506</v>
      </c>
      <c r="J6" s="144"/>
      <c r="K6" s="144" t="s">
        <v>507</v>
      </c>
      <c r="L6" s="144"/>
      <c r="M6" s="144"/>
      <c r="N6" s="146" t="s">
        <v>508</v>
      </c>
      <c r="O6" s="144"/>
      <c r="P6" s="144" t="s">
        <v>504</v>
      </c>
      <c r="Q6" s="144"/>
      <c r="R6" s="144"/>
      <c r="S6" s="144"/>
      <c r="T6" s="144"/>
    </row>
    <row r="7" spans="1:20" s="49" customFormat="1" ht="43.2" x14ac:dyDescent="0.3">
      <c r="A7" s="49" t="s">
        <v>509</v>
      </c>
      <c r="B7" s="61" t="s">
        <v>61</v>
      </c>
      <c r="C7" s="61"/>
      <c r="D7" s="144" t="s">
        <v>500</v>
      </c>
      <c r="E7" s="144" t="s">
        <v>157</v>
      </c>
      <c r="F7" s="144" t="s">
        <v>252</v>
      </c>
      <c r="G7" s="144" t="s">
        <v>501</v>
      </c>
      <c r="H7" s="144" t="s">
        <v>502</v>
      </c>
      <c r="I7" s="145" t="s">
        <v>265</v>
      </c>
      <c r="J7" s="49" t="s">
        <v>158</v>
      </c>
      <c r="K7" s="61" t="s">
        <v>503</v>
      </c>
      <c r="L7" s="61"/>
      <c r="M7" s="49">
        <v>15</v>
      </c>
      <c r="N7" s="146">
        <v>20000</v>
      </c>
      <c r="O7" s="49">
        <v>8.5000000000000006E-2</v>
      </c>
      <c r="P7" s="144" t="s">
        <v>510</v>
      </c>
      <c r="Q7" s="49">
        <v>3300000</v>
      </c>
      <c r="R7" s="61" t="s">
        <v>266</v>
      </c>
      <c r="S7" s="61"/>
      <c r="T7" s="144"/>
    </row>
    <row r="8" spans="1:20" s="49" customFormat="1" ht="144" x14ac:dyDescent="0.3">
      <c r="A8" s="49" t="s">
        <v>511</v>
      </c>
      <c r="B8" s="144" t="s">
        <v>89</v>
      </c>
      <c r="C8" s="144" t="s">
        <v>60</v>
      </c>
      <c r="D8" s="144" t="s">
        <v>500</v>
      </c>
      <c r="E8" s="144" t="s">
        <v>157</v>
      </c>
      <c r="F8" s="144" t="s">
        <v>501</v>
      </c>
      <c r="G8" s="144" t="s">
        <v>501</v>
      </c>
      <c r="H8" s="144" t="s">
        <v>502</v>
      </c>
      <c r="I8" s="145" t="s">
        <v>512</v>
      </c>
      <c r="J8" s="49" t="s">
        <v>257</v>
      </c>
      <c r="K8" s="144" t="s">
        <v>507</v>
      </c>
      <c r="L8" s="144"/>
      <c r="M8" s="144" t="s">
        <v>513</v>
      </c>
      <c r="N8" s="146" t="s">
        <v>514</v>
      </c>
      <c r="O8" s="144">
        <f>4000*0.03/2500</f>
        <v>4.8000000000000001E-2</v>
      </c>
      <c r="P8" s="144" t="s">
        <v>510</v>
      </c>
      <c r="Q8" s="144" t="s">
        <v>515</v>
      </c>
      <c r="R8" s="144"/>
      <c r="S8" s="144"/>
      <c r="T8" s="144"/>
    </row>
    <row r="9" spans="1:20" s="49" customFormat="1" ht="43.2" x14ac:dyDescent="0.3">
      <c r="A9" s="49" t="s">
        <v>516</v>
      </c>
      <c r="B9" s="144" t="s">
        <v>90</v>
      </c>
      <c r="C9" s="144" t="s">
        <v>60</v>
      </c>
      <c r="D9" s="144" t="s">
        <v>500</v>
      </c>
      <c r="E9" s="144" t="s">
        <v>157</v>
      </c>
      <c r="F9" s="144" t="s">
        <v>501</v>
      </c>
      <c r="G9" s="144" t="s">
        <v>501</v>
      </c>
      <c r="H9" s="144" t="s">
        <v>502</v>
      </c>
      <c r="I9" s="145" t="s">
        <v>258</v>
      </c>
      <c r="J9" s="49" t="s">
        <v>257</v>
      </c>
      <c r="K9" s="144" t="s">
        <v>507</v>
      </c>
      <c r="L9" s="144"/>
      <c r="M9" s="144" t="s">
        <v>513</v>
      </c>
      <c r="N9" s="146" t="s">
        <v>517</v>
      </c>
      <c r="O9" s="144">
        <f>5000*0.03/2500</f>
        <v>0.06</v>
      </c>
      <c r="P9" s="144" t="s">
        <v>510</v>
      </c>
      <c r="Q9" s="144" t="s">
        <v>515</v>
      </c>
      <c r="R9" s="144"/>
      <c r="S9" s="144"/>
      <c r="T9" s="144"/>
    </row>
    <row r="10" spans="1:20" s="49" customFormat="1" ht="43.2" x14ac:dyDescent="0.3">
      <c r="A10" s="49" t="s">
        <v>518</v>
      </c>
      <c r="B10" s="49" t="s">
        <v>91</v>
      </c>
      <c r="C10" s="49" t="s">
        <v>61</v>
      </c>
      <c r="D10" s="144" t="s">
        <v>500</v>
      </c>
      <c r="E10" s="144" t="s">
        <v>157</v>
      </c>
      <c r="F10" s="144" t="s">
        <v>251</v>
      </c>
      <c r="G10" s="144" t="s">
        <v>501</v>
      </c>
      <c r="H10" s="144" t="s">
        <v>502</v>
      </c>
      <c r="I10" s="145" t="s">
        <v>255</v>
      </c>
      <c r="J10" s="49" t="s">
        <v>158</v>
      </c>
      <c r="K10" s="49" t="s">
        <v>503</v>
      </c>
      <c r="M10" s="49">
        <v>15</v>
      </c>
      <c r="N10" s="146">
        <v>30000</v>
      </c>
      <c r="O10" s="49">
        <v>6.3500000000000001E-2</v>
      </c>
      <c r="P10" s="144" t="s">
        <v>510</v>
      </c>
      <c r="Q10" s="144">
        <v>3300000</v>
      </c>
      <c r="R10" s="49" t="s">
        <v>256</v>
      </c>
    </row>
    <row r="11" spans="1:20" ht="43.2" x14ac:dyDescent="0.3">
      <c r="A11" s="49" t="s">
        <v>519</v>
      </c>
      <c r="B11" s="49" t="s">
        <v>92</v>
      </c>
      <c r="C11" s="49">
        <v>0</v>
      </c>
      <c r="D11" s="144" t="s">
        <v>500</v>
      </c>
      <c r="E11" s="144" t="s">
        <v>157</v>
      </c>
      <c r="F11" s="144" t="s">
        <v>251</v>
      </c>
      <c r="G11" s="144" t="s">
        <v>501</v>
      </c>
      <c r="H11" s="144" t="s">
        <v>502</v>
      </c>
      <c r="I11" s="145" t="s">
        <v>159</v>
      </c>
      <c r="J11" s="49" t="s">
        <v>259</v>
      </c>
      <c r="K11" s="49" t="s">
        <v>520</v>
      </c>
      <c r="L11" s="49"/>
      <c r="M11" s="49" t="s">
        <v>50</v>
      </c>
      <c r="N11" s="49" t="s">
        <v>50</v>
      </c>
      <c r="O11" s="49" t="s">
        <v>50</v>
      </c>
      <c r="P11" s="144">
        <v>0.18</v>
      </c>
      <c r="Q11" s="49" t="s">
        <v>260</v>
      </c>
      <c r="R11" s="49"/>
      <c r="S11" s="49"/>
      <c r="T11" s="49"/>
    </row>
    <row r="12" spans="1:20" ht="57.6" x14ac:dyDescent="0.3">
      <c r="A12" s="49" t="s">
        <v>521</v>
      </c>
      <c r="B12" s="49" t="s">
        <v>93</v>
      </c>
      <c r="C12" s="49">
        <v>0</v>
      </c>
      <c r="D12" s="144" t="s">
        <v>500</v>
      </c>
      <c r="E12" s="144" t="s">
        <v>157</v>
      </c>
      <c r="F12" s="144" t="s">
        <v>251</v>
      </c>
      <c r="G12" s="144" t="s">
        <v>501</v>
      </c>
      <c r="H12" s="144" t="s">
        <v>502</v>
      </c>
      <c r="I12" s="49" t="s">
        <v>261</v>
      </c>
      <c r="J12" s="49" t="s">
        <v>259</v>
      </c>
      <c r="K12" s="49" t="s">
        <v>520</v>
      </c>
      <c r="L12" s="49"/>
      <c r="M12" s="147" t="s">
        <v>262</v>
      </c>
      <c r="N12" s="49" t="s">
        <v>263</v>
      </c>
      <c r="O12" s="148">
        <v>0.18</v>
      </c>
      <c r="P12" s="144">
        <v>0.18</v>
      </c>
      <c r="Q12" s="49" t="s">
        <v>264</v>
      </c>
      <c r="R12" s="49"/>
      <c r="S12" s="49"/>
      <c r="T12" s="49"/>
    </row>
  </sheetData>
  <pageMargins left="0.7" right="0.7" top="0.75" bottom="0.75" header="0.3" footer="0.3"/>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theme="6" tint="-0.499984740745262"/>
  </sheetPr>
  <dimension ref="A1:W21"/>
  <sheetViews>
    <sheetView tabSelected="1" zoomScale="80" zoomScaleNormal="80" zoomScalePageLayoutView="85" workbookViewId="0">
      <pane xSplit="1" ySplit="3" topLeftCell="B10" activePane="bottomRight" state="frozen"/>
      <selection pane="topRight" activeCell="B1" sqref="B1"/>
      <selection pane="bottomLeft" activeCell="A4" sqref="A4"/>
      <selection pane="bottomRight" activeCell="F14" sqref="F14"/>
    </sheetView>
  </sheetViews>
  <sheetFormatPr defaultColWidth="8.88671875" defaultRowHeight="14.4" x14ac:dyDescent="0.3"/>
  <cols>
    <col min="1" max="1" width="37.33203125" style="61" customWidth="1"/>
    <col min="2" max="2" width="9.6640625" style="61" bestFit="1" customWidth="1"/>
    <col min="3" max="3" width="28" style="61" bestFit="1" customWidth="1"/>
    <col min="4" max="4" width="21.109375" style="61" bestFit="1" customWidth="1"/>
    <col min="5" max="5" width="17.33203125" style="61" customWidth="1"/>
    <col min="6" max="6" width="16.109375" style="61" bestFit="1" customWidth="1"/>
    <col min="7" max="7" width="22.109375" style="61" bestFit="1" customWidth="1"/>
    <col min="8" max="8" width="12" style="61" bestFit="1" customWidth="1"/>
    <col min="9" max="9" width="53.44140625" style="61" customWidth="1"/>
    <col min="10" max="10" width="18.109375" style="49" customWidth="1"/>
    <col min="11" max="11" width="17.33203125" style="61" bestFit="1" customWidth="1"/>
    <col min="12" max="12" width="17.33203125" style="61" customWidth="1"/>
    <col min="13" max="13" width="27.109375" style="61" bestFit="1" customWidth="1"/>
    <col min="14" max="14" width="23.6640625" style="61" bestFit="1" customWidth="1"/>
    <col min="15" max="15" width="53.44140625" style="61" bestFit="1" customWidth="1"/>
    <col min="16" max="16" width="15.88671875" style="61" bestFit="1" customWidth="1"/>
    <col min="17" max="17" width="21.44140625" style="61" bestFit="1" customWidth="1"/>
    <col min="18" max="18" width="14.44140625" style="61" bestFit="1" customWidth="1"/>
    <col min="19" max="19" width="20" style="61" customWidth="1"/>
    <col min="20" max="20" width="34.44140625" style="61" bestFit="1" customWidth="1"/>
    <col min="21" max="21" width="17.33203125" style="61" bestFit="1" customWidth="1"/>
    <col min="22" max="22" width="38.44140625" style="61" customWidth="1"/>
    <col min="23" max="23" width="70.6640625" style="49" customWidth="1"/>
    <col min="24" max="16384" width="8.88671875" style="61"/>
  </cols>
  <sheetData>
    <row r="1" spans="1:23" s="139" customFormat="1" x14ac:dyDescent="0.3">
      <c r="A1" s="139" t="s">
        <v>8</v>
      </c>
      <c r="B1" s="139" t="s">
        <v>156</v>
      </c>
      <c r="C1" s="139" t="s">
        <v>39</v>
      </c>
      <c r="D1" s="139" t="s">
        <v>10</v>
      </c>
      <c r="E1" s="139" t="s">
        <v>11</v>
      </c>
      <c r="F1" s="139" t="s">
        <v>12</v>
      </c>
      <c r="G1" s="139" t="s">
        <v>9</v>
      </c>
      <c r="H1" s="139" t="s">
        <v>13</v>
      </c>
      <c r="I1" s="139" t="s">
        <v>14</v>
      </c>
      <c r="J1" s="140" t="s">
        <v>15</v>
      </c>
      <c r="K1" s="139" t="s">
        <v>17</v>
      </c>
      <c r="L1" s="139" t="s">
        <v>759</v>
      </c>
      <c r="M1" s="139" t="s">
        <v>161</v>
      </c>
      <c r="N1" s="139" t="s">
        <v>161</v>
      </c>
      <c r="O1" s="139" t="s">
        <v>161</v>
      </c>
      <c r="P1" s="139" t="s">
        <v>163</v>
      </c>
      <c r="Q1" s="139" t="s">
        <v>163</v>
      </c>
      <c r="R1" s="139" t="s">
        <v>163</v>
      </c>
      <c r="S1" s="139" t="s">
        <v>163</v>
      </c>
      <c r="T1" s="139" t="s">
        <v>222</v>
      </c>
      <c r="U1" s="139" t="s">
        <v>222</v>
      </c>
      <c r="V1" s="139" t="s">
        <v>222</v>
      </c>
      <c r="W1" s="140" t="s">
        <v>170</v>
      </c>
    </row>
    <row r="2" spans="1:23" s="139" customFormat="1" x14ac:dyDescent="0.3">
      <c r="B2" s="139" t="s">
        <v>41</v>
      </c>
      <c r="C2" s="139" t="s">
        <v>182</v>
      </c>
      <c r="J2" s="140"/>
      <c r="L2" s="139" t="s">
        <v>761</v>
      </c>
      <c r="M2" s="139" t="s">
        <v>162</v>
      </c>
      <c r="N2" s="139" t="s">
        <v>162</v>
      </c>
      <c r="O2" s="139" t="s">
        <v>162</v>
      </c>
      <c r="P2" s="139" t="s">
        <v>189</v>
      </c>
      <c r="Q2" s="139" t="s">
        <v>164</v>
      </c>
      <c r="R2" s="139" t="s">
        <v>166</v>
      </c>
      <c r="S2" s="139" t="s">
        <v>762</v>
      </c>
      <c r="T2" s="139" t="s">
        <v>243</v>
      </c>
      <c r="U2" s="139" t="s">
        <v>244</v>
      </c>
      <c r="V2" s="139" t="s">
        <v>244</v>
      </c>
      <c r="W2" s="140"/>
    </row>
    <row r="3" spans="1:23" s="139" customFormat="1" x14ac:dyDescent="0.3">
      <c r="J3" s="140"/>
      <c r="M3" s="139" t="s">
        <v>184</v>
      </c>
      <c r="N3" s="139" t="s">
        <v>234</v>
      </c>
      <c r="O3" s="139" t="s">
        <v>235</v>
      </c>
      <c r="P3" s="139" t="s">
        <v>236</v>
      </c>
      <c r="Q3" s="139" t="s">
        <v>165</v>
      </c>
      <c r="R3" s="139" t="s">
        <v>167</v>
      </c>
      <c r="S3" s="139" t="s">
        <v>207</v>
      </c>
      <c r="T3" s="139" t="s">
        <v>241</v>
      </c>
      <c r="U3" s="139" t="s">
        <v>242</v>
      </c>
      <c r="V3" s="139" t="s">
        <v>237</v>
      </c>
      <c r="W3" s="140"/>
    </row>
    <row r="4" spans="1:23" s="66" customFormat="1" x14ac:dyDescent="0.3">
      <c r="J4" s="143"/>
      <c r="M4" s="66" t="s">
        <v>228</v>
      </c>
      <c r="N4" s="66" t="s">
        <v>228</v>
      </c>
      <c r="P4" s="66" t="s">
        <v>53</v>
      </c>
      <c r="Q4" s="66" t="s">
        <v>54</v>
      </c>
      <c r="R4" s="66" t="s">
        <v>56</v>
      </c>
      <c r="S4" s="66" t="s">
        <v>171</v>
      </c>
      <c r="T4" s="66" t="s">
        <v>239</v>
      </c>
      <c r="U4" s="66" t="s">
        <v>238</v>
      </c>
      <c r="V4" s="66" t="s">
        <v>240</v>
      </c>
      <c r="W4" s="143" t="s">
        <v>171</v>
      </c>
    </row>
    <row r="5" spans="1:23" ht="86.4" x14ac:dyDescent="0.3">
      <c r="A5" s="61" t="s">
        <v>343</v>
      </c>
      <c r="B5" s="61" t="s">
        <v>57</v>
      </c>
      <c r="E5" s="141" t="s">
        <v>173</v>
      </c>
      <c r="F5" s="81">
        <v>41424</v>
      </c>
      <c r="G5" s="142">
        <v>41424</v>
      </c>
      <c r="H5" s="141" t="s">
        <v>173</v>
      </c>
      <c r="I5" s="45" t="s">
        <v>344</v>
      </c>
      <c r="J5" s="45" t="s">
        <v>267</v>
      </c>
      <c r="K5" s="45" t="s">
        <v>345</v>
      </c>
      <c r="L5" s="45"/>
      <c r="M5" s="141"/>
      <c r="N5" s="45" t="s">
        <v>346</v>
      </c>
      <c r="O5" s="141"/>
      <c r="P5" s="141"/>
      <c r="Q5" s="141"/>
      <c r="R5" s="141"/>
      <c r="S5" s="141"/>
      <c r="T5" s="141"/>
      <c r="U5" s="141"/>
      <c r="V5" s="141"/>
      <c r="W5" s="45" t="s">
        <v>347</v>
      </c>
    </row>
    <row r="6" spans="1:23" ht="72" x14ac:dyDescent="0.3">
      <c r="A6" s="61" t="s">
        <v>348</v>
      </c>
      <c r="B6" s="61" t="s">
        <v>60</v>
      </c>
      <c r="E6" s="141" t="s">
        <v>173</v>
      </c>
      <c r="F6" s="81">
        <v>41424</v>
      </c>
      <c r="G6" s="142">
        <v>41424</v>
      </c>
      <c r="H6" s="141" t="s">
        <v>173</v>
      </c>
      <c r="I6" s="45" t="s">
        <v>349</v>
      </c>
      <c r="J6" s="45" t="s">
        <v>268</v>
      </c>
      <c r="K6" s="45" t="s">
        <v>345</v>
      </c>
      <c r="L6" s="45"/>
      <c r="M6" s="141"/>
      <c r="N6" s="45" t="s">
        <v>346</v>
      </c>
      <c r="O6" s="141"/>
      <c r="P6" s="141"/>
      <c r="Q6" s="141"/>
      <c r="R6" s="141"/>
      <c r="S6" s="141"/>
      <c r="T6" s="141"/>
      <c r="U6" s="141"/>
      <c r="V6" s="141"/>
      <c r="W6" s="49" t="s">
        <v>347</v>
      </c>
    </row>
    <row r="7" spans="1:23" ht="72" x14ac:dyDescent="0.3">
      <c r="A7" s="61" t="s">
        <v>350</v>
      </c>
      <c r="B7" s="61" t="s">
        <v>61</v>
      </c>
      <c r="E7" s="141" t="s">
        <v>173</v>
      </c>
      <c r="F7" s="81">
        <v>41424</v>
      </c>
      <c r="G7" s="142">
        <v>41424</v>
      </c>
      <c r="H7" s="141" t="s">
        <v>173</v>
      </c>
      <c r="I7" s="45" t="s">
        <v>351</v>
      </c>
      <c r="J7" s="45" t="s">
        <v>268</v>
      </c>
      <c r="K7" s="45" t="s">
        <v>345</v>
      </c>
      <c r="L7" s="45"/>
      <c r="M7" s="141">
        <v>3.1199999999999999E-2</v>
      </c>
      <c r="N7" s="141"/>
      <c r="O7" s="141"/>
      <c r="P7" s="141">
        <v>1318815.1599999999</v>
      </c>
      <c r="Q7" s="141"/>
      <c r="R7" s="141">
        <v>2601213.33</v>
      </c>
      <c r="S7" s="141"/>
      <c r="T7" s="141">
        <v>0.26</v>
      </c>
      <c r="U7" s="141"/>
      <c r="V7" s="141"/>
    </row>
    <row r="8" spans="1:23" ht="72" x14ac:dyDescent="0.3">
      <c r="A8" s="61" t="s">
        <v>352</v>
      </c>
      <c r="B8" s="61" t="s">
        <v>62</v>
      </c>
      <c r="E8" s="141" t="s">
        <v>173</v>
      </c>
      <c r="F8" s="81">
        <v>41424</v>
      </c>
      <c r="G8" s="142">
        <v>41424</v>
      </c>
      <c r="H8" s="141" t="s">
        <v>173</v>
      </c>
      <c r="I8" s="45" t="s">
        <v>353</v>
      </c>
      <c r="J8" s="64" t="s">
        <v>269</v>
      </c>
      <c r="K8" s="45" t="s">
        <v>354</v>
      </c>
      <c r="L8" s="45"/>
      <c r="M8" s="141"/>
      <c r="N8" s="141"/>
      <c r="O8" s="141"/>
      <c r="P8" s="141"/>
      <c r="Q8" s="141"/>
      <c r="R8" s="141"/>
      <c r="S8" s="141"/>
      <c r="T8" s="141"/>
      <c r="U8" s="141"/>
      <c r="V8" s="141"/>
      <c r="W8" s="49" t="s">
        <v>355</v>
      </c>
    </row>
    <row r="9" spans="1:23" ht="72" x14ac:dyDescent="0.3">
      <c r="A9" s="61" t="s">
        <v>356</v>
      </c>
      <c r="B9" s="61" t="s">
        <v>64</v>
      </c>
      <c r="E9" s="141" t="s">
        <v>173</v>
      </c>
      <c r="F9" s="81">
        <v>41424</v>
      </c>
      <c r="G9" s="142">
        <v>41424</v>
      </c>
      <c r="H9" s="141" t="s">
        <v>173</v>
      </c>
      <c r="I9" s="45" t="s">
        <v>357</v>
      </c>
      <c r="J9" s="64" t="s">
        <v>269</v>
      </c>
      <c r="K9" s="45" t="s">
        <v>354</v>
      </c>
      <c r="L9" s="45"/>
      <c r="O9" s="141"/>
      <c r="U9" s="141"/>
      <c r="W9" s="49" t="s">
        <v>358</v>
      </c>
    </row>
    <row r="10" spans="1:23" ht="86.4" x14ac:dyDescent="0.3">
      <c r="A10" s="61" t="s">
        <v>359</v>
      </c>
      <c r="B10" s="61" t="s">
        <v>66</v>
      </c>
      <c r="E10" s="141" t="s">
        <v>173</v>
      </c>
      <c r="F10" s="81">
        <v>41424</v>
      </c>
      <c r="G10" s="142">
        <v>41424</v>
      </c>
      <c r="H10" s="141" t="s">
        <v>173</v>
      </c>
      <c r="I10" s="45" t="s">
        <v>360</v>
      </c>
      <c r="J10" s="64" t="s">
        <v>269</v>
      </c>
      <c r="K10" s="45" t="s">
        <v>361</v>
      </c>
      <c r="L10" s="45"/>
      <c r="M10" s="45" t="s">
        <v>362</v>
      </c>
      <c r="N10" s="45" t="s">
        <v>346</v>
      </c>
      <c r="O10" s="141" t="s">
        <v>363</v>
      </c>
      <c r="P10" s="49" t="s">
        <v>364</v>
      </c>
      <c r="Q10" s="61" t="s">
        <v>365</v>
      </c>
      <c r="R10" s="49" t="s">
        <v>366</v>
      </c>
      <c r="S10" s="49"/>
      <c r="T10" s="49" t="s">
        <v>367</v>
      </c>
      <c r="U10" s="141" t="s">
        <v>365</v>
      </c>
      <c r="V10" s="141">
        <v>5.7000000000000002E-3</v>
      </c>
      <c r="W10" s="49" t="s">
        <v>368</v>
      </c>
    </row>
    <row r="11" spans="1:23" ht="86.4" x14ac:dyDescent="0.3">
      <c r="A11" s="61" t="s">
        <v>172</v>
      </c>
      <c r="B11" s="61" t="s">
        <v>89</v>
      </c>
      <c r="C11" s="61" t="s">
        <v>57</v>
      </c>
      <c r="E11" s="141" t="s">
        <v>173</v>
      </c>
      <c r="F11" s="81">
        <v>40998</v>
      </c>
      <c r="G11" s="142">
        <v>41424</v>
      </c>
      <c r="H11" s="141" t="s">
        <v>173</v>
      </c>
      <c r="I11" s="45" t="s">
        <v>369</v>
      </c>
      <c r="J11" s="64" t="s">
        <v>267</v>
      </c>
      <c r="K11" s="45" t="s">
        <v>345</v>
      </c>
      <c r="L11" s="45"/>
      <c r="M11" s="141"/>
      <c r="N11" s="141" t="s">
        <v>370</v>
      </c>
      <c r="O11" s="141"/>
      <c r="U11" s="141"/>
      <c r="V11" s="141"/>
      <c r="W11" s="49" t="s">
        <v>174</v>
      </c>
    </row>
    <row r="12" spans="1:23" ht="115.2" x14ac:dyDescent="0.3">
      <c r="A12" s="61" t="s">
        <v>175</v>
      </c>
      <c r="B12" s="61" t="s">
        <v>90</v>
      </c>
      <c r="C12" s="61" t="s">
        <v>57</v>
      </c>
      <c r="E12" s="141" t="s">
        <v>173</v>
      </c>
      <c r="F12" s="81">
        <v>40998</v>
      </c>
      <c r="G12" s="142">
        <v>41424</v>
      </c>
      <c r="H12" s="141" t="s">
        <v>173</v>
      </c>
      <c r="I12" s="45" t="s">
        <v>371</v>
      </c>
      <c r="J12" s="64" t="s">
        <v>267</v>
      </c>
      <c r="K12" s="45" t="s">
        <v>345</v>
      </c>
      <c r="L12" s="45"/>
      <c r="N12" s="141" t="s">
        <v>370</v>
      </c>
      <c r="O12" s="141"/>
      <c r="T12" s="141"/>
      <c r="U12" s="141"/>
      <c r="V12" s="141"/>
      <c r="W12" s="49" t="s">
        <v>176</v>
      </c>
    </row>
    <row r="13" spans="1:23" ht="144" x14ac:dyDescent="0.3">
      <c r="A13" s="61" t="s">
        <v>372</v>
      </c>
      <c r="B13" s="61" t="s">
        <v>91</v>
      </c>
      <c r="C13" s="61" t="s">
        <v>60</v>
      </c>
      <c r="E13" s="141" t="s">
        <v>173</v>
      </c>
      <c r="F13" s="81">
        <v>40998</v>
      </c>
      <c r="G13" s="142">
        <v>41424</v>
      </c>
      <c r="H13" s="141" t="s">
        <v>173</v>
      </c>
      <c r="I13" s="45" t="s">
        <v>373</v>
      </c>
      <c r="J13" s="64" t="s">
        <v>268</v>
      </c>
      <c r="K13" s="45" t="s">
        <v>345</v>
      </c>
      <c r="L13" s="45"/>
      <c r="M13" s="141"/>
      <c r="N13" s="45" t="s">
        <v>374</v>
      </c>
      <c r="O13" s="141"/>
      <c r="U13" s="141"/>
      <c r="V13" s="141"/>
      <c r="W13" s="49" t="s">
        <v>177</v>
      </c>
    </row>
    <row r="14" spans="1:23" ht="72" x14ac:dyDescent="0.3">
      <c r="A14" s="61" t="s">
        <v>375</v>
      </c>
      <c r="B14" s="61" t="s">
        <v>92</v>
      </c>
      <c r="C14" s="61" t="s">
        <v>61</v>
      </c>
      <c r="E14" s="61" t="s">
        <v>173</v>
      </c>
      <c r="F14" s="81">
        <v>41424</v>
      </c>
      <c r="G14" s="142">
        <v>41424</v>
      </c>
      <c r="H14" s="61" t="s">
        <v>173</v>
      </c>
      <c r="I14" s="61" t="s">
        <v>376</v>
      </c>
      <c r="J14" s="49" t="s">
        <v>268</v>
      </c>
      <c r="K14" s="49" t="s">
        <v>345</v>
      </c>
      <c r="L14" s="49"/>
      <c r="M14" s="61" t="s">
        <v>377</v>
      </c>
      <c r="T14" s="61" t="s">
        <v>378</v>
      </c>
      <c r="W14" s="49" t="s">
        <v>379</v>
      </c>
    </row>
    <row r="15" spans="1:23" ht="72" x14ac:dyDescent="0.3">
      <c r="A15" s="61" t="s">
        <v>380</v>
      </c>
      <c r="B15" s="61" t="s">
        <v>93</v>
      </c>
      <c r="C15" s="61" t="s">
        <v>62</v>
      </c>
      <c r="E15" s="61" t="s">
        <v>173</v>
      </c>
      <c r="F15" s="81">
        <v>40998</v>
      </c>
      <c r="G15" s="142">
        <v>41424</v>
      </c>
      <c r="H15" s="61" t="s">
        <v>173</v>
      </c>
      <c r="I15" s="61" t="s">
        <v>381</v>
      </c>
      <c r="J15" s="49" t="s">
        <v>269</v>
      </c>
      <c r="K15" s="49" t="s">
        <v>354</v>
      </c>
      <c r="L15" s="49"/>
      <c r="W15" s="49" t="s">
        <v>358</v>
      </c>
    </row>
    <row r="16" spans="1:23" ht="86.4" x14ac:dyDescent="0.3">
      <c r="A16" s="61" t="s">
        <v>179</v>
      </c>
      <c r="B16" s="61" t="s">
        <v>94</v>
      </c>
      <c r="C16" s="61" t="s">
        <v>62</v>
      </c>
      <c r="E16" s="61" t="s">
        <v>173</v>
      </c>
      <c r="F16" s="81">
        <v>40998</v>
      </c>
      <c r="G16" s="142">
        <v>41424</v>
      </c>
      <c r="H16" s="61" t="s">
        <v>173</v>
      </c>
      <c r="I16" s="61" t="s">
        <v>382</v>
      </c>
      <c r="J16" s="49" t="s">
        <v>269</v>
      </c>
      <c r="K16" s="49" t="s">
        <v>354</v>
      </c>
      <c r="L16" s="49"/>
      <c r="Q16" s="61" t="s">
        <v>383</v>
      </c>
      <c r="W16" s="49" t="s">
        <v>180</v>
      </c>
    </row>
    <row r="17" spans="1:23" ht="72" x14ac:dyDescent="0.3">
      <c r="A17" s="61" t="s">
        <v>178</v>
      </c>
      <c r="B17" s="61" t="s">
        <v>96</v>
      </c>
      <c r="C17" s="61" t="s">
        <v>64</v>
      </c>
      <c r="E17" s="61" t="s">
        <v>173</v>
      </c>
      <c r="F17" s="81">
        <v>40998</v>
      </c>
      <c r="G17" s="142">
        <v>41424</v>
      </c>
      <c r="H17" s="61" t="s">
        <v>173</v>
      </c>
      <c r="I17" s="61" t="s">
        <v>384</v>
      </c>
      <c r="J17" s="61" t="s">
        <v>269</v>
      </c>
      <c r="K17" s="49" t="s">
        <v>354</v>
      </c>
      <c r="L17" s="49"/>
      <c r="W17" s="49" t="s">
        <v>385</v>
      </c>
    </row>
    <row r="18" spans="1:23" ht="72" x14ac:dyDescent="0.3">
      <c r="A18" s="61" t="s">
        <v>181</v>
      </c>
      <c r="B18" s="61" t="s">
        <v>97</v>
      </c>
      <c r="C18" s="61">
        <v>0</v>
      </c>
      <c r="E18" s="61" t="s">
        <v>173</v>
      </c>
      <c r="F18" s="81">
        <v>40998</v>
      </c>
      <c r="G18" s="142">
        <v>41424</v>
      </c>
      <c r="H18" s="61" t="s">
        <v>173</v>
      </c>
      <c r="I18" s="61" t="s">
        <v>386</v>
      </c>
      <c r="J18" s="61" t="s">
        <v>269</v>
      </c>
      <c r="K18" s="49" t="s">
        <v>354</v>
      </c>
      <c r="L18" s="49"/>
      <c r="Q18" s="61" t="s">
        <v>387</v>
      </c>
      <c r="U18" s="61" t="s">
        <v>387</v>
      </c>
      <c r="V18" s="61" t="s">
        <v>240</v>
      </c>
      <c r="W18" s="49" t="s">
        <v>388</v>
      </c>
    </row>
    <row r="19" spans="1:23" ht="86.4" x14ac:dyDescent="0.3">
      <c r="A19" s="61" t="s">
        <v>389</v>
      </c>
      <c r="B19" s="61" t="s">
        <v>98</v>
      </c>
      <c r="C19" s="61" t="s">
        <v>66</v>
      </c>
      <c r="E19" s="61" t="s">
        <v>173</v>
      </c>
      <c r="F19" s="81">
        <v>40998</v>
      </c>
      <c r="G19" s="142">
        <v>41424</v>
      </c>
      <c r="H19" s="61" t="s">
        <v>173</v>
      </c>
      <c r="I19" s="61" t="s">
        <v>390</v>
      </c>
      <c r="J19" s="61" t="s">
        <v>269</v>
      </c>
      <c r="K19" s="49" t="s">
        <v>361</v>
      </c>
      <c r="L19" s="49"/>
      <c r="M19" s="49" t="s">
        <v>391</v>
      </c>
      <c r="N19" s="49" t="s">
        <v>346</v>
      </c>
      <c r="O19" s="61" t="s">
        <v>392</v>
      </c>
      <c r="P19" s="49" t="s">
        <v>393</v>
      </c>
      <c r="Q19" s="61" t="s">
        <v>394</v>
      </c>
      <c r="R19" s="49" t="s">
        <v>395</v>
      </c>
      <c r="S19" s="49"/>
      <c r="T19" s="49" t="s">
        <v>396</v>
      </c>
      <c r="U19" s="61" t="s">
        <v>394</v>
      </c>
      <c r="V19" s="61">
        <v>4.3E-3</v>
      </c>
      <c r="W19" s="49" t="s">
        <v>397</v>
      </c>
    </row>
    <row r="20" spans="1:23" ht="57.6" x14ac:dyDescent="0.3">
      <c r="A20" s="61" t="s">
        <v>398</v>
      </c>
      <c r="B20" s="61" t="s">
        <v>99</v>
      </c>
      <c r="C20" s="61" t="s">
        <v>66</v>
      </c>
      <c r="E20" s="61" t="s">
        <v>173</v>
      </c>
      <c r="F20" s="81">
        <v>40998</v>
      </c>
      <c r="G20" s="142">
        <v>41424</v>
      </c>
      <c r="H20" s="61" t="s">
        <v>173</v>
      </c>
      <c r="I20" s="61" t="s">
        <v>399</v>
      </c>
      <c r="J20" s="61" t="s">
        <v>269</v>
      </c>
      <c r="K20" s="49" t="s">
        <v>361</v>
      </c>
      <c r="L20" s="49"/>
      <c r="M20" s="61" t="s">
        <v>377</v>
      </c>
      <c r="N20" s="49" t="s">
        <v>346</v>
      </c>
      <c r="O20" s="61" t="s">
        <v>377</v>
      </c>
      <c r="P20" s="61" t="s">
        <v>377</v>
      </c>
      <c r="Q20" s="61" t="s">
        <v>377</v>
      </c>
      <c r="R20" s="61" t="s">
        <v>377</v>
      </c>
      <c r="T20" s="61" t="s">
        <v>377</v>
      </c>
      <c r="U20" s="61" t="s">
        <v>377</v>
      </c>
      <c r="V20" s="61" t="s">
        <v>377</v>
      </c>
      <c r="W20" s="49" t="s">
        <v>368</v>
      </c>
    </row>
    <row r="21" spans="1:23" x14ac:dyDescent="0.3">
      <c r="J21" s="61"/>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C5FAF"/>
  </sheetPr>
  <dimension ref="A1:AQ16"/>
  <sheetViews>
    <sheetView zoomScaleNormal="100" workbookViewId="0">
      <pane xSplit="1" ySplit="3" topLeftCell="B4" activePane="bottomRight" state="frozen"/>
      <selection pane="topRight" activeCell="B1" sqref="B1"/>
      <selection pane="bottomLeft" activeCell="A4" sqref="A4"/>
      <selection pane="bottomRight" activeCell="I15" sqref="I15"/>
    </sheetView>
  </sheetViews>
  <sheetFormatPr defaultColWidth="8.88671875" defaultRowHeight="14.4" x14ac:dyDescent="0.3"/>
  <cols>
    <col min="1" max="1" width="63.44140625" style="82" bestFit="1" customWidth="1"/>
    <col min="2" max="2" width="12.88671875" style="82" bestFit="1" customWidth="1"/>
    <col min="3" max="3" width="33.5546875" style="82" bestFit="1" customWidth="1"/>
    <col min="4" max="4" width="17.6640625" style="82" bestFit="1" customWidth="1"/>
    <col min="5" max="6" width="14" style="82" bestFit="1" customWidth="1"/>
    <col min="7" max="7" width="22.44140625" style="82" bestFit="1" customWidth="1"/>
    <col min="8" max="8" width="14" style="82" bestFit="1" customWidth="1"/>
    <col min="9" max="9" width="34.44140625" style="82" bestFit="1" customWidth="1"/>
    <col min="10" max="10" width="17.5546875" style="82" bestFit="1" customWidth="1"/>
    <col min="11" max="11" width="18.44140625" style="82" bestFit="1" customWidth="1"/>
    <col min="12" max="12" width="16.5546875" style="82" customWidth="1"/>
    <col min="13" max="13" width="19.88671875" style="82" bestFit="1" customWidth="1"/>
    <col min="14" max="14" width="20.109375" style="82" bestFit="1" customWidth="1"/>
    <col min="15" max="15" width="18.88671875" style="82" bestFit="1" customWidth="1"/>
    <col min="16" max="16" width="22.88671875" style="82" bestFit="1" customWidth="1"/>
    <col min="17" max="17" width="23.109375" style="82" bestFit="1" customWidth="1"/>
    <col min="18" max="18" width="16.109375" style="82" bestFit="1" customWidth="1"/>
    <col min="19" max="19" width="29.88671875" style="82" bestFit="1" customWidth="1"/>
    <col min="20" max="20" width="23.5546875" style="82" bestFit="1" customWidth="1"/>
    <col min="21" max="21" width="16.109375" style="82" bestFit="1" customWidth="1"/>
    <col min="22" max="24" width="20" style="82" bestFit="1" customWidth="1"/>
    <col min="25" max="25" width="27.33203125" style="82" bestFit="1" customWidth="1"/>
    <col min="26" max="26" width="30" style="82" bestFit="1" customWidth="1"/>
    <col min="27" max="27" width="20" style="82" bestFit="1" customWidth="1"/>
    <col min="28" max="28" width="18.44140625" style="82" bestFit="1" customWidth="1"/>
    <col min="29" max="29" width="34.33203125" style="82" bestFit="1" customWidth="1"/>
    <col min="30" max="30" width="18.109375" style="82" bestFit="1" customWidth="1"/>
    <col min="31" max="31" width="18.44140625" style="82" bestFit="1" customWidth="1"/>
    <col min="32" max="32" width="20.109375" style="82" bestFit="1" customWidth="1"/>
    <col min="33" max="33" width="18.44140625" style="82" bestFit="1" customWidth="1"/>
    <col min="34" max="34" width="20.109375" style="82" bestFit="1" customWidth="1"/>
    <col min="35" max="35" width="24.88671875" style="82" bestFit="1" customWidth="1"/>
    <col min="36" max="36" width="20" style="82" bestFit="1" customWidth="1"/>
    <col min="37" max="37" width="15.6640625" style="82" bestFit="1" customWidth="1"/>
    <col min="38" max="38" width="14.5546875" style="82" bestFit="1" customWidth="1"/>
    <col min="39" max="39" width="15.33203125" style="82" bestFit="1" customWidth="1"/>
    <col min="40" max="40" width="19.44140625" style="82" bestFit="1" customWidth="1"/>
    <col min="41" max="41" width="49.88671875" style="82" bestFit="1" customWidth="1"/>
    <col min="42" max="42" width="49.88671875" style="82" customWidth="1"/>
    <col min="43" max="16384" width="8.88671875" style="82"/>
  </cols>
  <sheetData>
    <row r="1" spans="1:43" s="138" customFormat="1" x14ac:dyDescent="0.3">
      <c r="A1" s="113" t="s">
        <v>8</v>
      </c>
      <c r="B1" s="113" t="s">
        <v>38</v>
      </c>
      <c r="C1" s="113" t="s">
        <v>39</v>
      </c>
      <c r="D1" s="113" t="s">
        <v>10</v>
      </c>
      <c r="E1" s="113" t="s">
        <v>11</v>
      </c>
      <c r="F1" s="113" t="s">
        <v>12</v>
      </c>
      <c r="G1" s="113" t="s">
        <v>9</v>
      </c>
      <c r="H1" s="113" t="s">
        <v>13</v>
      </c>
      <c r="I1" s="113" t="s">
        <v>14</v>
      </c>
      <c r="J1" s="113" t="s">
        <v>15</v>
      </c>
      <c r="K1" s="113" t="s">
        <v>17</v>
      </c>
      <c r="L1" s="113" t="s">
        <v>759</v>
      </c>
      <c r="M1" s="113" t="s">
        <v>160</v>
      </c>
      <c r="N1" s="113" t="s">
        <v>161</v>
      </c>
      <c r="O1" s="113" t="s">
        <v>161</v>
      </c>
      <c r="P1" s="113" t="s">
        <v>161</v>
      </c>
      <c r="Q1" s="113" t="s">
        <v>161</v>
      </c>
      <c r="R1" s="113" t="s">
        <v>161</v>
      </c>
      <c r="S1" s="113" t="s">
        <v>161</v>
      </c>
      <c r="T1" s="113" t="s">
        <v>161</v>
      </c>
      <c r="U1" s="113" t="s">
        <v>161</v>
      </c>
      <c r="V1" s="113" t="s">
        <v>163</v>
      </c>
      <c r="W1" s="113" t="s">
        <v>163</v>
      </c>
      <c r="X1" s="113" t="s">
        <v>163</v>
      </c>
      <c r="Y1" s="113" t="s">
        <v>163</v>
      </c>
      <c r="Z1" s="113" t="s">
        <v>163</v>
      </c>
      <c r="AA1" s="113" t="s">
        <v>163</v>
      </c>
      <c r="AB1" s="113" t="s">
        <v>163</v>
      </c>
      <c r="AC1" s="113" t="s">
        <v>163</v>
      </c>
      <c r="AD1" s="113" t="s">
        <v>163</v>
      </c>
      <c r="AE1" s="113" t="s">
        <v>163</v>
      </c>
      <c r="AF1" s="113" t="s">
        <v>163</v>
      </c>
      <c r="AG1" s="113" t="s">
        <v>163</v>
      </c>
      <c r="AH1" s="113" t="s">
        <v>163</v>
      </c>
      <c r="AI1" s="113" t="s">
        <v>163</v>
      </c>
      <c r="AJ1" s="113" t="s">
        <v>163</v>
      </c>
      <c r="AK1" s="113" t="s">
        <v>163</v>
      </c>
      <c r="AL1" s="113" t="s">
        <v>163</v>
      </c>
      <c r="AM1" s="113" t="s">
        <v>163</v>
      </c>
      <c r="AN1" s="113" t="s">
        <v>163</v>
      </c>
      <c r="AO1" s="113" t="s">
        <v>163</v>
      </c>
      <c r="AP1" s="113" t="s">
        <v>163</v>
      </c>
      <c r="AQ1" s="113" t="s">
        <v>170</v>
      </c>
    </row>
    <row r="2" spans="1:43" s="138" customFormat="1" x14ac:dyDescent="0.3">
      <c r="A2" s="113"/>
      <c r="B2" s="113" t="s">
        <v>183</v>
      </c>
      <c r="C2" s="113" t="s">
        <v>182</v>
      </c>
      <c r="D2" s="113"/>
      <c r="E2" s="113"/>
      <c r="F2" s="113"/>
      <c r="G2" s="113"/>
      <c r="H2" s="113"/>
      <c r="I2" s="113"/>
      <c r="J2" s="113"/>
      <c r="K2" s="113"/>
      <c r="L2" s="113" t="s">
        <v>761</v>
      </c>
      <c r="M2" s="113"/>
      <c r="N2" s="113" t="s">
        <v>162</v>
      </c>
      <c r="O2" s="113" t="s">
        <v>162</v>
      </c>
      <c r="P2" s="113" t="s">
        <v>162</v>
      </c>
      <c r="Q2" s="113" t="s">
        <v>162</v>
      </c>
      <c r="R2" s="113" t="s">
        <v>162</v>
      </c>
      <c r="S2" s="113" t="s">
        <v>162</v>
      </c>
      <c r="T2" s="113" t="s">
        <v>162</v>
      </c>
      <c r="U2" s="113" t="s">
        <v>186</v>
      </c>
      <c r="V2" s="113" t="s">
        <v>190</v>
      </c>
      <c r="W2" s="113" t="s">
        <v>190</v>
      </c>
      <c r="X2" s="113" t="s">
        <v>190</v>
      </c>
      <c r="Y2" s="113" t="s">
        <v>190</v>
      </c>
      <c r="Z2" s="113" t="s">
        <v>190</v>
      </c>
      <c r="AA2" s="113" t="s">
        <v>190</v>
      </c>
      <c r="AB2" s="113" t="s">
        <v>164</v>
      </c>
      <c r="AC2" s="113" t="s">
        <v>164</v>
      </c>
      <c r="AD2" s="113" t="s">
        <v>164</v>
      </c>
      <c r="AE2" s="113" t="s">
        <v>164</v>
      </c>
      <c r="AF2" s="113" t="s">
        <v>166</v>
      </c>
      <c r="AG2" s="113" t="s">
        <v>166</v>
      </c>
      <c r="AH2" s="113" t="s">
        <v>166</v>
      </c>
      <c r="AI2" s="113" t="s">
        <v>166</v>
      </c>
      <c r="AJ2" s="113" t="s">
        <v>166</v>
      </c>
      <c r="AK2" s="113" t="s">
        <v>166</v>
      </c>
      <c r="AL2" s="113" t="s">
        <v>166</v>
      </c>
      <c r="AM2" s="113" t="s">
        <v>166</v>
      </c>
      <c r="AN2" s="113" t="s">
        <v>166</v>
      </c>
      <c r="AO2" s="113" t="s">
        <v>168</v>
      </c>
      <c r="AP2" s="113" t="s">
        <v>762</v>
      </c>
      <c r="AQ2" s="113"/>
    </row>
    <row r="3" spans="1:43" s="138" customFormat="1" x14ac:dyDescent="0.3">
      <c r="A3" s="113"/>
      <c r="B3" s="113"/>
      <c r="C3" s="113"/>
      <c r="D3" s="113"/>
      <c r="E3" s="113"/>
      <c r="F3" s="113"/>
      <c r="G3" s="113"/>
      <c r="H3" s="113"/>
      <c r="I3" s="113"/>
      <c r="J3" s="113"/>
      <c r="K3" s="113"/>
      <c r="L3" s="113"/>
      <c r="M3" s="113" t="s">
        <v>16</v>
      </c>
      <c r="N3" s="113" t="s">
        <v>208</v>
      </c>
      <c r="O3" s="113" t="s">
        <v>209</v>
      </c>
      <c r="P3" s="113" t="s">
        <v>184</v>
      </c>
      <c r="Q3" s="113" t="s">
        <v>185</v>
      </c>
      <c r="R3" s="113" t="s">
        <v>51</v>
      </c>
      <c r="S3" s="113" t="s">
        <v>43</v>
      </c>
      <c r="T3" s="113" t="s">
        <v>44</v>
      </c>
      <c r="U3" s="113" t="s">
        <v>188</v>
      </c>
      <c r="V3" s="113" t="s">
        <v>522</v>
      </c>
      <c r="W3" s="113" t="s">
        <v>191</v>
      </c>
      <c r="X3" s="113" t="s">
        <v>523</v>
      </c>
      <c r="Y3" s="113" t="s">
        <v>192</v>
      </c>
      <c r="Z3" s="113" t="s">
        <v>193</v>
      </c>
      <c r="AA3" s="113" t="s">
        <v>194</v>
      </c>
      <c r="AB3" s="113" t="s">
        <v>165</v>
      </c>
      <c r="AC3" s="113" t="s">
        <v>201</v>
      </c>
      <c r="AD3" s="113" t="s">
        <v>200</v>
      </c>
      <c r="AE3" s="113" t="s">
        <v>202</v>
      </c>
      <c r="AF3" s="113" t="s">
        <v>167</v>
      </c>
      <c r="AG3" s="113" t="s">
        <v>204</v>
      </c>
      <c r="AH3" s="113" t="s">
        <v>532</v>
      </c>
      <c r="AI3" s="113" t="s">
        <v>533</v>
      </c>
      <c r="AJ3" s="113" t="s">
        <v>206</v>
      </c>
      <c r="AK3" s="113" t="s">
        <v>534</v>
      </c>
      <c r="AL3" s="113" t="s">
        <v>535</v>
      </c>
      <c r="AM3" s="113" t="s">
        <v>536</v>
      </c>
      <c r="AN3" s="113" t="s">
        <v>537</v>
      </c>
      <c r="AO3" s="113" t="s">
        <v>169</v>
      </c>
      <c r="AP3" s="113" t="s">
        <v>207</v>
      </c>
      <c r="AQ3" s="113"/>
    </row>
    <row r="4" spans="1:43" s="116" customFormat="1" x14ac:dyDescent="0.3">
      <c r="K4" s="116" t="s">
        <v>538</v>
      </c>
      <c r="M4" s="116" t="s">
        <v>225</v>
      </c>
      <c r="N4" s="116" t="s">
        <v>227</v>
      </c>
      <c r="O4" s="116" t="s">
        <v>228</v>
      </c>
      <c r="P4" s="116" t="s">
        <v>228</v>
      </c>
      <c r="Q4" s="116" t="s">
        <v>228</v>
      </c>
      <c r="R4" s="116" t="s">
        <v>129</v>
      </c>
      <c r="S4" s="116" t="s">
        <v>129</v>
      </c>
      <c r="T4" s="116" t="s">
        <v>228</v>
      </c>
      <c r="U4" s="116" t="s">
        <v>129</v>
      </c>
      <c r="V4" s="116" t="s">
        <v>763</v>
      </c>
      <c r="W4" s="116" t="s">
        <v>763</v>
      </c>
      <c r="X4" s="116" t="s">
        <v>763</v>
      </c>
      <c r="Y4" s="116" t="s">
        <v>763</v>
      </c>
      <c r="Z4" s="116" t="s">
        <v>763</v>
      </c>
      <c r="AA4" s="116" t="s">
        <v>763</v>
      </c>
      <c r="AB4" s="116" t="s">
        <v>54</v>
      </c>
      <c r="AC4" s="116" t="s">
        <v>54</v>
      </c>
      <c r="AD4" s="116" t="s">
        <v>54</v>
      </c>
      <c r="AE4" s="116" t="s">
        <v>54</v>
      </c>
      <c r="AF4" s="116" t="s">
        <v>56</v>
      </c>
      <c r="AG4" s="116" t="s">
        <v>56</v>
      </c>
      <c r="AH4" s="116" t="s">
        <v>56</v>
      </c>
      <c r="AI4" s="116" t="s">
        <v>56</v>
      </c>
      <c r="AJ4" s="116" t="s">
        <v>56</v>
      </c>
      <c r="AK4" s="116" t="s">
        <v>53</v>
      </c>
      <c r="AL4" s="116" t="s">
        <v>53</v>
      </c>
      <c r="AM4" s="116" t="s">
        <v>53</v>
      </c>
      <c r="AN4" s="116" t="s">
        <v>53</v>
      </c>
      <c r="AO4" s="116" t="s">
        <v>53</v>
      </c>
      <c r="AP4" s="116" t="s">
        <v>171</v>
      </c>
      <c r="AQ4" s="116" t="s">
        <v>171</v>
      </c>
    </row>
    <row r="5" spans="1:43" x14ac:dyDescent="0.3">
      <c r="A5" s="83" t="s">
        <v>526</v>
      </c>
      <c r="B5" s="82" t="s">
        <v>57</v>
      </c>
      <c r="C5" s="82" t="s">
        <v>50</v>
      </c>
      <c r="D5" s="83" t="s">
        <v>270</v>
      </c>
      <c r="E5" s="82" t="s">
        <v>58</v>
      </c>
      <c r="F5" s="84">
        <v>41243</v>
      </c>
      <c r="G5" s="84">
        <v>41547</v>
      </c>
      <c r="H5" s="82" t="s">
        <v>58</v>
      </c>
      <c r="I5" s="83" t="s">
        <v>539</v>
      </c>
      <c r="J5" s="83" t="s">
        <v>540</v>
      </c>
      <c r="K5" s="119">
        <v>174608958.5</v>
      </c>
      <c r="L5" s="119"/>
      <c r="M5" s="120" t="s">
        <v>50</v>
      </c>
      <c r="N5" s="120" t="s">
        <v>50</v>
      </c>
      <c r="O5" s="121">
        <v>4.1283812663025533E-3</v>
      </c>
      <c r="P5" s="121">
        <v>4.3441272344568732E-4</v>
      </c>
      <c r="Q5" s="122">
        <v>3.693968542856866E-3</v>
      </c>
      <c r="R5" s="123">
        <v>120000</v>
      </c>
      <c r="S5" s="124">
        <v>840852.35320000001</v>
      </c>
      <c r="T5" s="125">
        <v>4.815631227764296E-3</v>
      </c>
      <c r="U5" s="120" t="s">
        <v>50</v>
      </c>
      <c r="V5" s="120" t="s">
        <v>50</v>
      </c>
      <c r="W5" s="120" t="s">
        <v>50</v>
      </c>
      <c r="X5" s="120" t="s">
        <v>50</v>
      </c>
      <c r="Y5" s="120" t="s">
        <v>50</v>
      </c>
      <c r="Z5" s="120" t="s">
        <v>50</v>
      </c>
      <c r="AA5" s="120" t="s">
        <v>50</v>
      </c>
      <c r="AB5" s="126">
        <v>174608958.5</v>
      </c>
      <c r="AC5" s="120" t="s">
        <v>50</v>
      </c>
      <c r="AD5" s="127">
        <v>2952485.7</v>
      </c>
      <c r="AE5" s="126">
        <v>177561444.19</v>
      </c>
      <c r="AF5" s="127">
        <v>2964131.7</v>
      </c>
      <c r="AG5" s="126">
        <v>1349686</v>
      </c>
      <c r="AH5" s="120" t="s">
        <v>50</v>
      </c>
      <c r="AI5" s="120" t="s">
        <v>50</v>
      </c>
      <c r="AJ5" s="127">
        <v>1614445.7</v>
      </c>
      <c r="AK5" s="126">
        <v>242.91900000000001</v>
      </c>
      <c r="AL5" s="126">
        <v>414920</v>
      </c>
      <c r="AM5" s="120" t="s">
        <v>50</v>
      </c>
      <c r="AN5" s="120" t="s">
        <v>50</v>
      </c>
      <c r="AO5" s="120" t="s">
        <v>50</v>
      </c>
      <c r="AP5" s="120"/>
    </row>
    <row r="6" spans="1:43" x14ac:dyDescent="0.3">
      <c r="A6" s="83" t="s">
        <v>271</v>
      </c>
      <c r="B6" s="82" t="s">
        <v>60</v>
      </c>
      <c r="C6" s="82" t="s">
        <v>50</v>
      </c>
      <c r="D6" s="83" t="s">
        <v>270</v>
      </c>
      <c r="E6" s="82" t="s">
        <v>58</v>
      </c>
      <c r="F6" s="84">
        <v>41243</v>
      </c>
      <c r="G6" s="84">
        <v>41547</v>
      </c>
      <c r="H6" s="82" t="s">
        <v>58</v>
      </c>
      <c r="I6" s="85" t="s">
        <v>541</v>
      </c>
      <c r="J6" s="83" t="s">
        <v>542</v>
      </c>
      <c r="K6" s="126">
        <v>88085883</v>
      </c>
      <c r="L6" s="126"/>
      <c r="M6" s="120" t="s">
        <v>50</v>
      </c>
      <c r="N6" s="120" t="s">
        <v>50</v>
      </c>
      <c r="O6" s="128">
        <v>6.4107275850319848E-2</v>
      </c>
      <c r="P6" s="129">
        <v>6.4107275850319848E-2</v>
      </c>
      <c r="Q6" s="120">
        <v>0</v>
      </c>
      <c r="R6" s="128">
        <v>3865126.0817999998</v>
      </c>
      <c r="S6" s="130">
        <v>9512072.0817999989</v>
      </c>
      <c r="T6" s="127">
        <v>0.10798633967034194</v>
      </c>
      <c r="U6" s="120" t="s">
        <v>50</v>
      </c>
      <c r="V6" s="120" t="s">
        <v>50</v>
      </c>
      <c r="W6" s="120" t="s">
        <v>50</v>
      </c>
      <c r="X6" s="120" t="s">
        <v>50</v>
      </c>
      <c r="Y6" s="120" t="s">
        <v>50</v>
      </c>
      <c r="Z6" s="120" t="s">
        <v>50</v>
      </c>
      <c r="AA6" s="120" t="s">
        <v>50</v>
      </c>
      <c r="AB6" s="126">
        <v>88085883</v>
      </c>
      <c r="AC6" s="120" t="s">
        <v>50</v>
      </c>
      <c r="AD6" s="131">
        <v>86523075.5</v>
      </c>
      <c r="AE6" s="120" t="s">
        <v>50</v>
      </c>
      <c r="AF6" s="127">
        <v>5646946</v>
      </c>
      <c r="AG6" s="126">
        <v>5646946</v>
      </c>
      <c r="AH6" s="120" t="s">
        <v>50</v>
      </c>
      <c r="AI6" s="120" t="s">
        <v>50</v>
      </c>
      <c r="AJ6" s="120" t="s">
        <v>50</v>
      </c>
      <c r="AK6" s="120" t="s">
        <v>50</v>
      </c>
      <c r="AL6" s="120" t="s">
        <v>50</v>
      </c>
      <c r="AM6" s="120" t="s">
        <v>50</v>
      </c>
      <c r="AN6" s="120" t="s">
        <v>50</v>
      </c>
      <c r="AO6" s="120" t="s">
        <v>50</v>
      </c>
      <c r="AP6" s="120"/>
    </row>
    <row r="7" spans="1:43" x14ac:dyDescent="0.3">
      <c r="A7" s="83" t="s">
        <v>272</v>
      </c>
      <c r="B7" s="82" t="s">
        <v>61</v>
      </c>
      <c r="C7" s="82" t="s">
        <v>50</v>
      </c>
      <c r="D7" s="83" t="s">
        <v>270</v>
      </c>
      <c r="E7" s="82" t="s">
        <v>58</v>
      </c>
      <c r="F7" s="84">
        <v>41243</v>
      </c>
      <c r="G7" s="84">
        <v>41547</v>
      </c>
      <c r="H7" s="82" t="s">
        <v>58</v>
      </c>
      <c r="I7" s="85" t="s">
        <v>77</v>
      </c>
      <c r="J7" s="83" t="s">
        <v>164</v>
      </c>
      <c r="K7" s="126">
        <v>70349105</v>
      </c>
      <c r="L7" s="126"/>
      <c r="M7" s="120" t="s">
        <v>50</v>
      </c>
      <c r="N7" s="120" t="s">
        <v>50</v>
      </c>
      <c r="O7" s="127">
        <v>1.8294511067340518</v>
      </c>
      <c r="P7" s="127">
        <v>1.8294511067340518</v>
      </c>
      <c r="Q7" s="120">
        <v>0</v>
      </c>
      <c r="R7" s="120">
        <v>0</v>
      </c>
      <c r="S7" s="127">
        <v>128700248.00000001</v>
      </c>
      <c r="T7" s="120" t="s">
        <v>50</v>
      </c>
      <c r="U7" s="120" t="s">
        <v>50</v>
      </c>
      <c r="V7" s="120" t="s">
        <v>50</v>
      </c>
      <c r="W7" s="120" t="s">
        <v>50</v>
      </c>
      <c r="X7" s="120" t="s">
        <v>50</v>
      </c>
      <c r="Y7" s="120" t="s">
        <v>50</v>
      </c>
      <c r="Z7" s="120" t="s">
        <v>50</v>
      </c>
      <c r="AA7" s="120" t="s">
        <v>50</v>
      </c>
      <c r="AB7" s="127">
        <v>70349105</v>
      </c>
      <c r="AC7" s="120" t="s">
        <v>50</v>
      </c>
      <c r="AD7" s="120" t="s">
        <v>50</v>
      </c>
      <c r="AE7" s="120" t="s">
        <v>50</v>
      </c>
      <c r="AF7" s="127">
        <v>229004000</v>
      </c>
      <c r="AG7" s="127">
        <v>229004000</v>
      </c>
      <c r="AH7" s="120" t="s">
        <v>50</v>
      </c>
      <c r="AI7" s="120" t="s">
        <v>50</v>
      </c>
      <c r="AJ7" s="120" t="s">
        <v>50</v>
      </c>
      <c r="AK7" s="120" t="s">
        <v>50</v>
      </c>
      <c r="AL7" s="120" t="s">
        <v>50</v>
      </c>
      <c r="AM7" s="120" t="s">
        <v>50</v>
      </c>
      <c r="AN7" s="120" t="s">
        <v>50</v>
      </c>
      <c r="AO7" s="120" t="s">
        <v>50</v>
      </c>
      <c r="AP7" s="120"/>
    </row>
    <row r="8" spans="1:43" x14ac:dyDescent="0.3">
      <c r="A8" s="83" t="s">
        <v>527</v>
      </c>
      <c r="B8" s="83" t="s">
        <v>62</v>
      </c>
      <c r="C8" s="82" t="s">
        <v>50</v>
      </c>
      <c r="D8" s="83" t="s">
        <v>50</v>
      </c>
      <c r="E8" s="83" t="s">
        <v>58</v>
      </c>
      <c r="F8" s="132">
        <v>41414</v>
      </c>
      <c r="G8" s="84">
        <v>41547</v>
      </c>
      <c r="H8" s="83" t="s">
        <v>58</v>
      </c>
      <c r="I8" s="85" t="s">
        <v>543</v>
      </c>
      <c r="J8" s="83" t="s">
        <v>164</v>
      </c>
      <c r="K8" s="127">
        <v>7372586.25</v>
      </c>
      <c r="L8" s="127"/>
      <c r="M8" s="120" t="s">
        <v>50</v>
      </c>
      <c r="N8" s="120" t="s">
        <v>50</v>
      </c>
      <c r="O8" s="127">
        <v>3.3720000000000003</v>
      </c>
      <c r="P8" s="127">
        <v>3.3720000000000003</v>
      </c>
      <c r="Q8" s="120">
        <v>0</v>
      </c>
      <c r="R8" s="120">
        <v>0</v>
      </c>
      <c r="S8" s="127">
        <v>24860360.835000001</v>
      </c>
      <c r="T8" s="120" t="s">
        <v>50</v>
      </c>
      <c r="U8" s="120" t="s">
        <v>50</v>
      </c>
      <c r="V8" s="120" t="s">
        <v>50</v>
      </c>
      <c r="W8" s="120" t="s">
        <v>50</v>
      </c>
      <c r="X8" s="120" t="s">
        <v>50</v>
      </c>
      <c r="Y8" s="120" t="s">
        <v>50</v>
      </c>
      <c r="Z8" s="120" t="s">
        <v>50</v>
      </c>
      <c r="AA8" s="120" t="s">
        <v>50</v>
      </c>
      <c r="AB8" s="127">
        <v>7372586.25</v>
      </c>
      <c r="AC8" s="120" t="s">
        <v>50</v>
      </c>
      <c r="AD8" s="120" t="s">
        <v>50</v>
      </c>
      <c r="AE8" s="120" t="s">
        <v>50</v>
      </c>
      <c r="AF8" s="127">
        <v>442355175</v>
      </c>
      <c r="AG8" s="127">
        <v>442355175</v>
      </c>
      <c r="AH8" s="120" t="s">
        <v>50</v>
      </c>
      <c r="AI8" s="120" t="s">
        <v>50</v>
      </c>
      <c r="AJ8" s="120" t="s">
        <v>50</v>
      </c>
      <c r="AK8" s="120" t="s">
        <v>50</v>
      </c>
      <c r="AL8" s="120" t="s">
        <v>50</v>
      </c>
      <c r="AM8" s="120" t="s">
        <v>50</v>
      </c>
      <c r="AN8" s="120" t="s">
        <v>50</v>
      </c>
      <c r="AO8" s="120" t="s">
        <v>50</v>
      </c>
      <c r="AP8" s="120"/>
    </row>
    <row r="9" spans="1:43" x14ac:dyDescent="0.3">
      <c r="A9" s="83" t="s">
        <v>528</v>
      </c>
      <c r="B9" s="83" t="s">
        <v>64</v>
      </c>
      <c r="C9" s="82" t="s">
        <v>50</v>
      </c>
      <c r="D9" s="83" t="s">
        <v>50</v>
      </c>
      <c r="E9" s="83" t="s">
        <v>58</v>
      </c>
      <c r="F9" s="132">
        <v>41414</v>
      </c>
      <c r="G9" s="84">
        <v>41547</v>
      </c>
      <c r="H9" s="83" t="s">
        <v>58</v>
      </c>
      <c r="I9" s="85" t="s">
        <v>544</v>
      </c>
      <c r="J9" s="83" t="s">
        <v>164</v>
      </c>
      <c r="K9" s="127">
        <v>31150584</v>
      </c>
      <c r="L9" s="127"/>
      <c r="M9" s="120" t="s">
        <v>50</v>
      </c>
      <c r="N9" s="120" t="s">
        <v>50</v>
      </c>
      <c r="O9" s="127">
        <v>3.9319999999999999</v>
      </c>
      <c r="P9" s="127">
        <v>3.9319999999999999</v>
      </c>
      <c r="Q9" s="120">
        <v>0</v>
      </c>
      <c r="R9" s="120">
        <v>0</v>
      </c>
      <c r="S9" s="133">
        <v>122484096.288</v>
      </c>
      <c r="T9" s="120" t="s">
        <v>50</v>
      </c>
      <c r="U9" s="120" t="s">
        <v>50</v>
      </c>
      <c r="V9" s="120" t="s">
        <v>50</v>
      </c>
      <c r="W9" s="120" t="s">
        <v>50</v>
      </c>
      <c r="X9" s="120" t="s">
        <v>50</v>
      </c>
      <c r="Y9" s="120" t="s">
        <v>50</v>
      </c>
      <c r="Z9" s="120" t="s">
        <v>50</v>
      </c>
      <c r="AA9" s="120" t="s">
        <v>50</v>
      </c>
      <c r="AB9" s="127">
        <v>31150584</v>
      </c>
      <c r="AC9" s="120" t="s">
        <v>50</v>
      </c>
      <c r="AD9" s="120" t="s">
        <v>50</v>
      </c>
      <c r="AE9" s="120" t="s">
        <v>50</v>
      </c>
      <c r="AF9" s="127">
        <v>2492046720</v>
      </c>
      <c r="AG9" s="120">
        <v>0</v>
      </c>
      <c r="AH9" s="127">
        <v>2492046720</v>
      </c>
      <c r="AI9" s="120" t="s">
        <v>50</v>
      </c>
      <c r="AJ9" s="120" t="s">
        <v>50</v>
      </c>
      <c r="AK9" s="120" t="s">
        <v>50</v>
      </c>
      <c r="AL9" s="120" t="s">
        <v>50</v>
      </c>
      <c r="AM9" s="120" t="s">
        <v>50</v>
      </c>
      <c r="AN9" s="120" t="s">
        <v>50</v>
      </c>
      <c r="AO9" s="120" t="s">
        <v>50</v>
      </c>
      <c r="AP9" s="120"/>
    </row>
    <row r="10" spans="1:43" ht="129.6" x14ac:dyDescent="0.3">
      <c r="A10" s="83" t="s">
        <v>529</v>
      </c>
      <c r="B10" s="83" t="s">
        <v>66</v>
      </c>
      <c r="C10" s="82" t="s">
        <v>50</v>
      </c>
      <c r="D10" s="83" t="s">
        <v>270</v>
      </c>
      <c r="E10" s="83" t="s">
        <v>58</v>
      </c>
      <c r="F10" s="132">
        <v>41537</v>
      </c>
      <c r="G10" s="84">
        <v>41547</v>
      </c>
      <c r="H10" s="83" t="s">
        <v>58</v>
      </c>
      <c r="I10" s="85" t="s">
        <v>545</v>
      </c>
      <c r="J10" s="83" t="s">
        <v>529</v>
      </c>
      <c r="K10" s="134">
        <v>147942306</v>
      </c>
      <c r="L10" s="134"/>
      <c r="M10" s="120" t="s">
        <v>50</v>
      </c>
      <c r="N10" s="120" t="s">
        <v>50</v>
      </c>
      <c r="O10" s="126">
        <v>0.21106200683393431</v>
      </c>
      <c r="P10" s="126">
        <v>0.1959006911788978</v>
      </c>
      <c r="Q10" s="126">
        <v>1.5161315655036497E-2</v>
      </c>
      <c r="R10" s="127">
        <v>1909000</v>
      </c>
      <c r="S10" s="130">
        <v>33134000</v>
      </c>
      <c r="T10" s="127">
        <v>0.22396568565045891</v>
      </c>
      <c r="U10" s="126">
        <v>2085000</v>
      </c>
      <c r="V10" s="126">
        <v>10.199999999999999</v>
      </c>
      <c r="W10" s="126">
        <v>11.2</v>
      </c>
      <c r="X10" s="126">
        <v>1.05</v>
      </c>
      <c r="Y10" s="126">
        <v>73.73</v>
      </c>
      <c r="Z10" s="126">
        <v>154</v>
      </c>
      <c r="AA10" s="126">
        <v>80.5</v>
      </c>
      <c r="AB10" s="126">
        <v>147942306</v>
      </c>
      <c r="AC10" s="126">
        <v>147083498</v>
      </c>
      <c r="AD10" s="120" t="s">
        <v>50</v>
      </c>
      <c r="AE10" s="120" t="s">
        <v>50</v>
      </c>
      <c r="AF10" s="127">
        <v>50457809</v>
      </c>
      <c r="AG10" s="126">
        <v>22293849</v>
      </c>
      <c r="AH10" s="126">
        <v>14248960</v>
      </c>
      <c r="AI10" s="126">
        <v>13915000</v>
      </c>
      <c r="AJ10" s="127">
        <v>3279100</v>
      </c>
      <c r="AK10" s="120" t="s">
        <v>50</v>
      </c>
      <c r="AL10" s="120" t="s">
        <v>50</v>
      </c>
      <c r="AM10" s="126">
        <v>2419</v>
      </c>
      <c r="AN10" s="126">
        <v>156.69999999999999</v>
      </c>
      <c r="AO10" s="126">
        <v>96679</v>
      </c>
      <c r="AP10" s="120"/>
    </row>
    <row r="11" spans="1:43" ht="43.2" x14ac:dyDescent="0.3">
      <c r="A11" s="83" t="s">
        <v>400</v>
      </c>
      <c r="B11" s="82" t="s">
        <v>89</v>
      </c>
      <c r="C11" s="82" t="s">
        <v>401</v>
      </c>
      <c r="E11" s="82" t="s">
        <v>58</v>
      </c>
      <c r="F11" s="84">
        <v>41243</v>
      </c>
      <c r="G11" s="84">
        <v>41547</v>
      </c>
      <c r="H11" s="82" t="s">
        <v>58</v>
      </c>
      <c r="I11" s="85" t="s">
        <v>402</v>
      </c>
      <c r="J11" s="83" t="s">
        <v>546</v>
      </c>
      <c r="K11" s="120"/>
      <c r="L11" s="120"/>
      <c r="M11" s="135">
        <v>20</v>
      </c>
      <c r="N11" s="127">
        <v>200000</v>
      </c>
      <c r="O11" s="120">
        <v>0</v>
      </c>
      <c r="P11" s="120" t="s">
        <v>50</v>
      </c>
      <c r="Q11" s="120" t="s">
        <v>50</v>
      </c>
      <c r="R11" s="127">
        <v>4000</v>
      </c>
      <c r="S11" s="127">
        <v>4000</v>
      </c>
      <c r="T11" s="120" t="s">
        <v>50</v>
      </c>
      <c r="U11" s="127"/>
      <c r="V11" s="120" t="s">
        <v>50</v>
      </c>
      <c r="W11" s="120" t="s">
        <v>50</v>
      </c>
      <c r="X11" s="120" t="s">
        <v>50</v>
      </c>
      <c r="Y11" s="120" t="s">
        <v>50</v>
      </c>
      <c r="Z11" s="120" t="s">
        <v>50</v>
      </c>
      <c r="AA11" s="120" t="s">
        <v>50</v>
      </c>
      <c r="AB11" s="120" t="s">
        <v>50</v>
      </c>
      <c r="AC11" s="120" t="s">
        <v>50</v>
      </c>
      <c r="AD11" s="120" t="s">
        <v>50</v>
      </c>
      <c r="AE11" s="120" t="s">
        <v>50</v>
      </c>
      <c r="AF11" s="120" t="s">
        <v>50</v>
      </c>
      <c r="AG11" s="120" t="s">
        <v>50</v>
      </c>
      <c r="AH11" s="120" t="s">
        <v>50</v>
      </c>
      <c r="AI11" s="120" t="s">
        <v>50</v>
      </c>
      <c r="AJ11" s="120" t="s">
        <v>50</v>
      </c>
      <c r="AK11" s="120" t="s">
        <v>50</v>
      </c>
      <c r="AL11" s="120" t="s">
        <v>50</v>
      </c>
      <c r="AM11" s="120" t="s">
        <v>50</v>
      </c>
      <c r="AN11" s="120" t="s">
        <v>50</v>
      </c>
      <c r="AO11" s="120" t="s">
        <v>50</v>
      </c>
      <c r="AP11" s="120"/>
    </row>
    <row r="12" spans="1:43" ht="43.2" x14ac:dyDescent="0.3">
      <c r="A12" s="85" t="s">
        <v>530</v>
      </c>
      <c r="B12" s="82" t="s">
        <v>90</v>
      </c>
      <c r="C12" s="82" t="s">
        <v>61</v>
      </c>
      <c r="E12" s="82" t="s">
        <v>58</v>
      </c>
      <c r="F12" s="84">
        <v>41243</v>
      </c>
      <c r="G12" s="84">
        <v>41547</v>
      </c>
      <c r="H12" s="82" t="s">
        <v>58</v>
      </c>
      <c r="I12" s="85" t="s">
        <v>547</v>
      </c>
      <c r="J12" s="82" t="s">
        <v>164</v>
      </c>
      <c r="K12" s="127" t="s">
        <v>548</v>
      </c>
      <c r="L12" s="127"/>
      <c r="M12" s="135">
        <v>10</v>
      </c>
      <c r="N12" s="131">
        <v>300</v>
      </c>
      <c r="O12" s="131">
        <v>0.51324200913242002</v>
      </c>
      <c r="P12" s="131">
        <v>0.51324200913242002</v>
      </c>
      <c r="Q12" s="120" t="s">
        <v>50</v>
      </c>
      <c r="R12" s="120">
        <v>0</v>
      </c>
      <c r="S12" s="127">
        <v>0.51324200913242002</v>
      </c>
      <c r="T12" s="120" t="s">
        <v>50</v>
      </c>
      <c r="U12" s="120" t="s">
        <v>50</v>
      </c>
      <c r="V12" s="120" t="s">
        <v>50</v>
      </c>
      <c r="W12" s="120" t="s">
        <v>50</v>
      </c>
      <c r="X12" s="120" t="s">
        <v>50</v>
      </c>
      <c r="Y12" s="120" t="s">
        <v>50</v>
      </c>
      <c r="Z12" s="120" t="s">
        <v>50</v>
      </c>
      <c r="AA12" s="120" t="s">
        <v>50</v>
      </c>
      <c r="AB12" s="127">
        <v>32.85</v>
      </c>
      <c r="AC12" s="120" t="s">
        <v>50</v>
      </c>
      <c r="AD12" s="120" t="s">
        <v>50</v>
      </c>
      <c r="AE12" s="120" t="s">
        <v>50</v>
      </c>
      <c r="AF12" s="127">
        <v>300</v>
      </c>
      <c r="AG12" s="127">
        <v>300</v>
      </c>
      <c r="AH12" s="120" t="s">
        <v>50</v>
      </c>
      <c r="AI12" s="120" t="s">
        <v>50</v>
      </c>
      <c r="AJ12" s="120" t="s">
        <v>50</v>
      </c>
      <c r="AK12" s="120" t="s">
        <v>50</v>
      </c>
      <c r="AL12" s="120" t="s">
        <v>50</v>
      </c>
      <c r="AM12" s="120" t="s">
        <v>50</v>
      </c>
      <c r="AN12" s="120" t="s">
        <v>50</v>
      </c>
      <c r="AO12" s="120" t="s">
        <v>50</v>
      </c>
      <c r="AP12" s="120"/>
    </row>
    <row r="13" spans="1:43" ht="28.8" x14ac:dyDescent="0.3">
      <c r="A13" s="83" t="s">
        <v>403</v>
      </c>
      <c r="B13" s="82" t="s">
        <v>91</v>
      </c>
      <c r="C13" s="82" t="s">
        <v>404</v>
      </c>
      <c r="E13" s="82" t="s">
        <v>58</v>
      </c>
      <c r="F13" s="84">
        <v>41414</v>
      </c>
      <c r="G13" s="84">
        <v>41547</v>
      </c>
      <c r="H13" s="82" t="s">
        <v>58</v>
      </c>
      <c r="I13" s="85" t="s">
        <v>405</v>
      </c>
      <c r="J13" s="82" t="s">
        <v>164</v>
      </c>
      <c r="K13" s="127" t="s">
        <v>548</v>
      </c>
      <c r="L13" s="127"/>
      <c r="M13" s="135">
        <v>20</v>
      </c>
      <c r="N13" s="127">
        <v>1850</v>
      </c>
      <c r="O13" s="127">
        <v>1.5909090909090908</v>
      </c>
      <c r="P13" s="127">
        <v>1.5909090909090908</v>
      </c>
      <c r="Q13" s="120" t="s">
        <v>50</v>
      </c>
      <c r="R13" s="120"/>
      <c r="S13" s="127">
        <v>1.5909090909090908</v>
      </c>
      <c r="T13" s="120" t="s">
        <v>50</v>
      </c>
      <c r="U13" s="120" t="s">
        <v>50</v>
      </c>
      <c r="V13" s="120" t="s">
        <v>50</v>
      </c>
      <c r="W13" s="120" t="s">
        <v>50</v>
      </c>
      <c r="X13" s="120" t="s">
        <v>50</v>
      </c>
      <c r="Y13" s="120" t="s">
        <v>50</v>
      </c>
      <c r="Z13" s="120" t="s">
        <v>50</v>
      </c>
      <c r="AA13" s="120" t="s">
        <v>50</v>
      </c>
      <c r="AB13" s="127">
        <v>66</v>
      </c>
      <c r="AC13" s="120" t="s">
        <v>50</v>
      </c>
      <c r="AD13" s="120" t="s">
        <v>50</v>
      </c>
      <c r="AE13" s="120" t="s">
        <v>50</v>
      </c>
      <c r="AF13" s="120" t="s">
        <v>50</v>
      </c>
      <c r="AG13" s="120" t="s">
        <v>50</v>
      </c>
      <c r="AH13" s="120"/>
      <c r="AI13" s="120" t="s">
        <v>50</v>
      </c>
      <c r="AJ13" s="120" t="s">
        <v>50</v>
      </c>
      <c r="AK13" s="120" t="s">
        <v>50</v>
      </c>
      <c r="AL13" s="120" t="s">
        <v>50</v>
      </c>
      <c r="AM13" s="120" t="s">
        <v>50</v>
      </c>
      <c r="AN13" s="120" t="s">
        <v>50</v>
      </c>
      <c r="AO13" s="120" t="s">
        <v>50</v>
      </c>
      <c r="AP13" s="120"/>
    </row>
    <row r="14" spans="1:43" ht="28.8" x14ac:dyDescent="0.3">
      <c r="A14" s="83" t="s">
        <v>406</v>
      </c>
      <c r="B14" s="82" t="s">
        <v>92</v>
      </c>
      <c r="C14" s="82" t="s">
        <v>407</v>
      </c>
      <c r="E14" s="82" t="s">
        <v>58</v>
      </c>
      <c r="F14" s="84">
        <v>41414</v>
      </c>
      <c r="G14" s="84">
        <v>41547</v>
      </c>
      <c r="H14" s="82" t="s">
        <v>58</v>
      </c>
      <c r="I14" s="85" t="s">
        <v>408</v>
      </c>
      <c r="J14" s="82" t="s">
        <v>164</v>
      </c>
      <c r="K14" s="127" t="s">
        <v>548</v>
      </c>
      <c r="L14" s="127"/>
      <c r="M14" s="135">
        <v>20</v>
      </c>
      <c r="N14" s="127">
        <v>445</v>
      </c>
      <c r="O14" s="120">
        <v>0</v>
      </c>
      <c r="P14" s="120" t="s">
        <v>50</v>
      </c>
      <c r="Q14" s="120" t="s">
        <v>50</v>
      </c>
      <c r="R14" s="120" t="s">
        <v>50</v>
      </c>
      <c r="S14" s="120" t="s">
        <v>50</v>
      </c>
      <c r="T14" s="120" t="s">
        <v>50</v>
      </c>
      <c r="U14" s="120" t="s">
        <v>50</v>
      </c>
      <c r="V14" s="120" t="s">
        <v>50</v>
      </c>
      <c r="W14" s="120" t="s">
        <v>50</v>
      </c>
      <c r="X14" s="120" t="s">
        <v>50</v>
      </c>
      <c r="Y14" s="120" t="s">
        <v>50</v>
      </c>
      <c r="Z14" s="120" t="s">
        <v>50</v>
      </c>
      <c r="AA14" s="120" t="s">
        <v>50</v>
      </c>
      <c r="AB14" s="127">
        <v>80</v>
      </c>
      <c r="AC14" s="120" t="s">
        <v>50</v>
      </c>
      <c r="AD14" s="120" t="s">
        <v>50</v>
      </c>
      <c r="AE14" s="120" t="s">
        <v>50</v>
      </c>
      <c r="AF14" s="120" t="s">
        <v>50</v>
      </c>
      <c r="AG14" s="120" t="s">
        <v>50</v>
      </c>
      <c r="AH14" s="120"/>
      <c r="AI14" s="120" t="s">
        <v>50</v>
      </c>
      <c r="AJ14" s="120" t="s">
        <v>50</v>
      </c>
      <c r="AK14" s="120" t="s">
        <v>50</v>
      </c>
      <c r="AL14" s="120" t="s">
        <v>50</v>
      </c>
      <c r="AM14" s="120" t="s">
        <v>50</v>
      </c>
      <c r="AN14" s="120" t="s">
        <v>50</v>
      </c>
      <c r="AO14" s="120" t="s">
        <v>50</v>
      </c>
      <c r="AP14" s="120"/>
    </row>
    <row r="15" spans="1:43" x14ac:dyDescent="0.3">
      <c r="A15" s="83" t="s">
        <v>531</v>
      </c>
      <c r="B15" s="82" t="s">
        <v>93</v>
      </c>
      <c r="C15" s="82">
        <v>0</v>
      </c>
      <c r="E15" s="82" t="s">
        <v>58</v>
      </c>
      <c r="F15" s="84">
        <v>41547</v>
      </c>
      <c r="G15" s="84">
        <v>41547</v>
      </c>
      <c r="H15" s="82" t="s">
        <v>58</v>
      </c>
      <c r="I15" s="85" t="s">
        <v>549</v>
      </c>
      <c r="J15" s="82" t="s">
        <v>529</v>
      </c>
      <c r="K15" s="120"/>
      <c r="L15" s="120"/>
      <c r="M15" s="136"/>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7"/>
      <c r="AP15" s="120"/>
    </row>
    <row r="16" spans="1:43" x14ac:dyDescent="0.3">
      <c r="A16" s="13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theme="3" tint="0.39997558519241921"/>
  </sheetPr>
  <dimension ref="A1:AL40"/>
  <sheetViews>
    <sheetView zoomScale="80" zoomScaleNormal="80" zoomScalePageLayoutView="85" workbookViewId="0">
      <pane xSplit="1" ySplit="3" topLeftCell="B19" activePane="bottomRight" state="frozen"/>
      <selection pane="topRight" activeCell="B1" sqref="B1"/>
      <selection pane="bottomLeft" activeCell="A4" sqref="A4"/>
      <selection pane="bottomRight" activeCell="A26" sqref="A26"/>
    </sheetView>
  </sheetViews>
  <sheetFormatPr defaultColWidth="8.88671875" defaultRowHeight="14.4" x14ac:dyDescent="0.3"/>
  <cols>
    <col min="1" max="1" width="52.88671875" style="82" bestFit="1" customWidth="1"/>
    <col min="2" max="2" width="10.33203125" style="82" bestFit="1" customWidth="1"/>
    <col min="3" max="3" width="33.6640625" style="82" bestFit="1" customWidth="1"/>
    <col min="4" max="4" width="18.44140625" style="82" bestFit="1" customWidth="1"/>
    <col min="5" max="5" width="18.5546875" style="82" bestFit="1" customWidth="1"/>
    <col min="6" max="6" width="14.33203125" style="82" bestFit="1" customWidth="1"/>
    <col min="7" max="7" width="22.6640625" style="82" bestFit="1" customWidth="1"/>
    <col min="8" max="8" width="18.5546875" style="82" bestFit="1" customWidth="1"/>
    <col min="9" max="9" width="52.6640625" style="98" bestFit="1" customWidth="1"/>
    <col min="10" max="10" width="36.109375" style="82" bestFit="1" customWidth="1"/>
    <col min="11" max="11" width="15.33203125" style="101" bestFit="1" customWidth="1"/>
    <col min="12" max="12" width="15.33203125" style="101" customWidth="1"/>
    <col min="13" max="13" width="20" style="101" bestFit="1" customWidth="1"/>
    <col min="14" max="14" width="13.5546875" style="101" bestFit="1" customWidth="1"/>
    <col min="15" max="15" width="24.88671875" style="101" bestFit="1" customWidth="1"/>
    <col min="16" max="16" width="24.6640625" style="101" bestFit="1" customWidth="1"/>
    <col min="17" max="17" width="22.44140625" style="101" bestFit="1" customWidth="1"/>
    <col min="18" max="19" width="27.109375" style="101" bestFit="1" customWidth="1"/>
    <col min="20" max="20" width="19.33203125" style="101" bestFit="1" customWidth="1"/>
    <col min="21" max="21" width="35" style="101" bestFit="1" customWidth="1"/>
    <col min="22" max="22" width="27.88671875" style="82" bestFit="1" customWidth="1"/>
    <col min="23" max="23" width="36.33203125" style="82" bestFit="1" customWidth="1"/>
    <col min="24" max="24" width="23.6640625" style="82" bestFit="1" customWidth="1"/>
    <col min="25" max="25" width="32.6640625" style="82" bestFit="1" customWidth="1"/>
    <col min="26" max="26" width="32.109375" style="82" bestFit="1" customWidth="1"/>
    <col min="27" max="27" width="23.6640625" style="82" bestFit="1" customWidth="1"/>
    <col min="28" max="28" width="22.33203125" style="82" bestFit="1" customWidth="1"/>
    <col min="29" max="31" width="15.109375" style="82" bestFit="1" customWidth="1"/>
    <col min="32" max="32" width="23.33203125" style="82" bestFit="1" customWidth="1"/>
    <col min="33" max="33" width="15.109375" style="82" bestFit="1" customWidth="1"/>
    <col min="34" max="34" width="19.109375" style="82" bestFit="1" customWidth="1"/>
    <col min="35" max="35" width="30.5546875" style="82" bestFit="1" customWidth="1"/>
    <col min="36" max="36" width="24" style="82" bestFit="1" customWidth="1"/>
    <col min="37" max="37" width="43.6640625" style="82" bestFit="1" customWidth="1"/>
    <col min="38" max="38" width="22.88671875" style="82" bestFit="1" customWidth="1"/>
    <col min="39" max="16384" width="8.88671875" style="82"/>
  </cols>
  <sheetData>
    <row r="1" spans="1:38" s="113" customFormat="1" x14ac:dyDescent="0.3">
      <c r="A1" s="113" t="s">
        <v>8</v>
      </c>
      <c r="B1" s="113" t="s">
        <v>38</v>
      </c>
      <c r="C1" s="113" t="s">
        <v>39</v>
      </c>
      <c r="D1" s="113" t="s">
        <v>10</v>
      </c>
      <c r="E1" s="113" t="s">
        <v>11</v>
      </c>
      <c r="F1" s="113" t="s">
        <v>12</v>
      </c>
      <c r="G1" s="113" t="s">
        <v>9</v>
      </c>
      <c r="H1" s="113" t="s">
        <v>13</v>
      </c>
      <c r="I1" s="114" t="s">
        <v>14</v>
      </c>
      <c r="J1" s="113" t="s">
        <v>15</v>
      </c>
      <c r="K1" s="115" t="s">
        <v>17</v>
      </c>
      <c r="L1" s="115" t="s">
        <v>759</v>
      </c>
      <c r="M1" s="115" t="s">
        <v>160</v>
      </c>
      <c r="N1" s="115" t="s">
        <v>160</v>
      </c>
      <c r="O1" s="115" t="s">
        <v>161</v>
      </c>
      <c r="P1" s="115" t="s">
        <v>161</v>
      </c>
      <c r="Q1" s="115" t="s">
        <v>161</v>
      </c>
      <c r="R1" s="115" t="s">
        <v>161</v>
      </c>
      <c r="S1" s="115" t="s">
        <v>161</v>
      </c>
      <c r="T1" s="115" t="s">
        <v>161</v>
      </c>
      <c r="U1" s="115" t="s">
        <v>161</v>
      </c>
      <c r="V1" s="113" t="s">
        <v>161</v>
      </c>
      <c r="W1" s="113" t="s">
        <v>161</v>
      </c>
      <c r="X1" s="113" t="s">
        <v>163</v>
      </c>
      <c r="Y1" s="113" t="s">
        <v>163</v>
      </c>
      <c r="Z1" s="113" t="s">
        <v>163</v>
      </c>
      <c r="AA1" s="113" t="s">
        <v>163</v>
      </c>
      <c r="AB1" s="113" t="s">
        <v>163</v>
      </c>
      <c r="AC1" s="113" t="s">
        <v>163</v>
      </c>
      <c r="AD1" s="113" t="s">
        <v>163</v>
      </c>
      <c r="AE1" s="113" t="s">
        <v>163</v>
      </c>
      <c r="AF1" s="113" t="s">
        <v>163</v>
      </c>
      <c r="AG1" s="113" t="s">
        <v>163</v>
      </c>
      <c r="AH1" s="113" t="s">
        <v>163</v>
      </c>
      <c r="AI1" s="113" t="s">
        <v>163</v>
      </c>
      <c r="AJ1" s="113" t="s">
        <v>163</v>
      </c>
      <c r="AK1" s="113" t="s">
        <v>163</v>
      </c>
      <c r="AL1" s="113" t="s">
        <v>170</v>
      </c>
    </row>
    <row r="2" spans="1:38" s="113" customFormat="1" x14ac:dyDescent="0.3">
      <c r="B2" s="113" t="s">
        <v>41</v>
      </c>
      <c r="C2" s="113" t="s">
        <v>182</v>
      </c>
      <c r="I2" s="114"/>
      <c r="K2" s="115"/>
      <c r="L2" s="115" t="s">
        <v>761</v>
      </c>
      <c r="M2" s="115"/>
      <c r="N2" s="115"/>
      <c r="O2" s="115" t="s">
        <v>162</v>
      </c>
      <c r="P2" s="115" t="s">
        <v>162</v>
      </c>
      <c r="Q2" s="115" t="s">
        <v>162</v>
      </c>
      <c r="R2" s="115" t="s">
        <v>162</v>
      </c>
      <c r="S2" s="115" t="s">
        <v>162</v>
      </c>
      <c r="T2" s="115" t="s">
        <v>162</v>
      </c>
      <c r="U2" s="115" t="s">
        <v>162</v>
      </c>
      <c r="V2" s="113" t="s">
        <v>162</v>
      </c>
      <c r="W2" s="113" t="s">
        <v>186</v>
      </c>
      <c r="X2" s="113" t="s">
        <v>190</v>
      </c>
      <c r="Y2" s="113" t="s">
        <v>190</v>
      </c>
      <c r="Z2" s="113" t="s">
        <v>190</v>
      </c>
      <c r="AA2" s="113" t="s">
        <v>190</v>
      </c>
      <c r="AB2" s="113" t="s">
        <v>164</v>
      </c>
      <c r="AC2" s="113" t="s">
        <v>164</v>
      </c>
      <c r="AD2" s="113" t="s">
        <v>164</v>
      </c>
      <c r="AE2" s="113" t="s">
        <v>164</v>
      </c>
      <c r="AF2" s="113" t="s">
        <v>164</v>
      </c>
      <c r="AG2" s="113" t="s">
        <v>166</v>
      </c>
      <c r="AH2" s="113" t="s">
        <v>166</v>
      </c>
      <c r="AI2" s="113" t="s">
        <v>166</v>
      </c>
      <c r="AJ2" s="113" t="s">
        <v>166</v>
      </c>
      <c r="AK2" s="113" t="s">
        <v>762</v>
      </c>
    </row>
    <row r="3" spans="1:38" s="113" customFormat="1" x14ac:dyDescent="0.3">
      <c r="I3" s="114"/>
      <c r="K3" s="115"/>
      <c r="L3" s="115"/>
      <c r="M3" s="115" t="s">
        <v>16</v>
      </c>
      <c r="N3" s="115" t="s">
        <v>52</v>
      </c>
      <c r="O3" s="115" t="s">
        <v>40</v>
      </c>
      <c r="P3" s="115" t="s">
        <v>208</v>
      </c>
      <c r="Q3" s="115" t="s">
        <v>209</v>
      </c>
      <c r="R3" s="115" t="s">
        <v>184</v>
      </c>
      <c r="S3" s="115" t="s">
        <v>185</v>
      </c>
      <c r="T3" s="115" t="s">
        <v>51</v>
      </c>
      <c r="U3" s="115" t="s">
        <v>43</v>
      </c>
      <c r="V3" s="113" t="s">
        <v>44</v>
      </c>
      <c r="W3" s="113" t="s">
        <v>188</v>
      </c>
      <c r="X3" s="113" t="s">
        <v>523</v>
      </c>
      <c r="Y3" s="113" t="s">
        <v>192</v>
      </c>
      <c r="Z3" s="113" t="s">
        <v>193</v>
      </c>
      <c r="AA3" s="113" t="s">
        <v>197</v>
      </c>
      <c r="AB3" s="113" t="s">
        <v>165</v>
      </c>
      <c r="AC3" s="113" t="s">
        <v>199</v>
      </c>
      <c r="AD3" s="113" t="s">
        <v>202</v>
      </c>
      <c r="AE3" s="113" t="s">
        <v>203</v>
      </c>
      <c r="AF3" s="113" t="s">
        <v>524</v>
      </c>
      <c r="AG3" s="113" t="s">
        <v>167</v>
      </c>
      <c r="AH3" s="113" t="s">
        <v>204</v>
      </c>
      <c r="AI3" s="113" t="s">
        <v>205</v>
      </c>
      <c r="AJ3" s="113" t="s">
        <v>206</v>
      </c>
      <c r="AK3" s="113" t="s">
        <v>207</v>
      </c>
    </row>
    <row r="4" spans="1:38" s="116" customFormat="1" x14ac:dyDescent="0.3">
      <c r="I4" s="117"/>
      <c r="K4" s="118" t="s">
        <v>317</v>
      </c>
      <c r="L4" s="118"/>
      <c r="M4" s="118" t="s">
        <v>225</v>
      </c>
      <c r="N4" s="118" t="s">
        <v>50</v>
      </c>
      <c r="O4" s="118" t="s">
        <v>226</v>
      </c>
      <c r="P4" s="118" t="s">
        <v>227</v>
      </c>
      <c r="Q4" s="118" t="s">
        <v>228</v>
      </c>
      <c r="R4" s="118" t="s">
        <v>228</v>
      </c>
      <c r="S4" s="118" t="s">
        <v>228</v>
      </c>
      <c r="T4" s="118" t="s">
        <v>129</v>
      </c>
      <c r="U4" s="118" t="s">
        <v>129</v>
      </c>
      <c r="V4" s="116" t="s">
        <v>228</v>
      </c>
      <c r="W4" s="116" t="s">
        <v>129</v>
      </c>
      <c r="X4" s="116" t="s">
        <v>763</v>
      </c>
      <c r="Y4" s="116" t="s">
        <v>763</v>
      </c>
      <c r="Z4" s="116" t="s">
        <v>763</v>
      </c>
      <c r="AA4" s="116" t="s">
        <v>763</v>
      </c>
      <c r="AB4" s="116" t="s">
        <v>54</v>
      </c>
      <c r="AC4" s="116" t="s">
        <v>54</v>
      </c>
      <c r="AD4" s="116" t="s">
        <v>54</v>
      </c>
      <c r="AE4" s="116" t="s">
        <v>54</v>
      </c>
      <c r="AF4" s="116" t="s">
        <v>54</v>
      </c>
      <c r="AG4" s="116" t="s">
        <v>56</v>
      </c>
      <c r="AH4" s="116" t="s">
        <v>56</v>
      </c>
      <c r="AI4" s="116" t="s">
        <v>56</v>
      </c>
      <c r="AJ4" s="116" t="s">
        <v>56</v>
      </c>
      <c r="AK4" s="116" t="s">
        <v>171</v>
      </c>
      <c r="AL4" s="116" t="s">
        <v>171</v>
      </c>
    </row>
    <row r="5" spans="1:38" ht="28.8" x14ac:dyDescent="0.3">
      <c r="A5" s="83" t="s">
        <v>101</v>
      </c>
      <c r="B5" s="83" t="s">
        <v>57</v>
      </c>
      <c r="C5" s="83"/>
      <c r="D5" s="83"/>
      <c r="E5" s="82" t="s">
        <v>100</v>
      </c>
      <c r="F5" s="84">
        <v>40980</v>
      </c>
      <c r="G5" s="84">
        <v>41239</v>
      </c>
      <c r="H5" s="82" t="s">
        <v>100</v>
      </c>
      <c r="I5" s="85" t="s">
        <v>273</v>
      </c>
      <c r="J5" s="83" t="s">
        <v>59</v>
      </c>
      <c r="K5" s="86">
        <v>788400</v>
      </c>
      <c r="L5" s="86"/>
      <c r="M5" s="87">
        <f>AVERAGE(12,50)</f>
        <v>31</v>
      </c>
      <c r="N5" s="86">
        <v>0.95</v>
      </c>
      <c r="O5" s="87">
        <v>0.02</v>
      </c>
      <c r="P5" s="86">
        <f>590000/2*0.826</f>
        <v>243670</v>
      </c>
      <c r="Q5" s="86">
        <f>0.39*0.15</f>
        <v>5.8499999999999996E-2</v>
      </c>
      <c r="R5" s="87"/>
      <c r="S5" s="87"/>
      <c r="T5" s="88">
        <f>P5/M5*0.01</f>
        <v>78.603225806451618</v>
      </c>
      <c r="U5" s="89">
        <f>P5*((O5*(1+O5)^M5)/((1+O5)^M5-1))+Q5*K5+T5</f>
        <v>56823.125153748653</v>
      </c>
      <c r="V5" s="90">
        <f>U5/K5</f>
        <v>7.2073979139711641E-2</v>
      </c>
      <c r="W5" s="90"/>
      <c r="X5" s="83" t="s">
        <v>55</v>
      </c>
      <c r="Y5" s="83" t="s">
        <v>55</v>
      </c>
      <c r="Z5" s="83" t="s">
        <v>55</v>
      </c>
      <c r="AA5" s="91">
        <v>0</v>
      </c>
      <c r="AB5" s="86">
        <f>K5</f>
        <v>788400</v>
      </c>
      <c r="AC5" s="91">
        <v>0</v>
      </c>
      <c r="AD5" s="91">
        <v>0</v>
      </c>
      <c r="AE5" s="86">
        <f>K5</f>
        <v>788400</v>
      </c>
      <c r="AF5" s="87">
        <f>AE5</f>
        <v>788400</v>
      </c>
      <c r="AG5" s="83"/>
      <c r="AH5" s="91">
        <f>0.39*K5</f>
        <v>307476</v>
      </c>
      <c r="AI5" s="83"/>
      <c r="AJ5" s="83"/>
      <c r="AK5" s="83"/>
    </row>
    <row r="6" spans="1:38" ht="43.2" x14ac:dyDescent="0.3">
      <c r="A6" s="83" t="s">
        <v>102</v>
      </c>
      <c r="B6" s="83" t="s">
        <v>60</v>
      </c>
      <c r="C6" s="83"/>
      <c r="D6" s="83"/>
      <c r="E6" s="82" t="s">
        <v>100</v>
      </c>
      <c r="F6" s="84">
        <v>40980</v>
      </c>
      <c r="G6" s="84">
        <v>41239</v>
      </c>
      <c r="H6" s="82" t="s">
        <v>100</v>
      </c>
      <c r="I6" s="85" t="s">
        <v>274</v>
      </c>
      <c r="J6" s="83" t="s">
        <v>59</v>
      </c>
      <c r="K6" s="92">
        <v>1569500</v>
      </c>
      <c r="L6" s="92"/>
      <c r="M6" s="87"/>
      <c r="N6" s="87"/>
      <c r="O6" s="87">
        <v>0.02</v>
      </c>
      <c r="P6" s="87"/>
      <c r="Q6" s="87"/>
      <c r="R6" s="86">
        <v>1.1999999999999999E-3</v>
      </c>
      <c r="S6" s="87"/>
      <c r="T6" s="87"/>
      <c r="U6" s="89"/>
      <c r="V6" s="90"/>
      <c r="W6" s="93"/>
      <c r="X6" s="83" t="s">
        <v>55</v>
      </c>
      <c r="Y6" s="83" t="s">
        <v>55</v>
      </c>
      <c r="Z6" s="83" t="s">
        <v>55</v>
      </c>
      <c r="AA6" s="83"/>
      <c r="AB6" s="83"/>
      <c r="AC6" s="83"/>
      <c r="AD6" s="87">
        <f>K6</f>
        <v>1569500</v>
      </c>
      <c r="AE6" s="83">
        <v>0</v>
      </c>
      <c r="AF6" s="87">
        <f>AD6</f>
        <v>1569500</v>
      </c>
      <c r="AG6" s="83"/>
      <c r="AH6" s="83"/>
      <c r="AI6" s="83"/>
      <c r="AJ6" s="83"/>
      <c r="AK6" s="83"/>
    </row>
    <row r="7" spans="1:38" ht="100.8" x14ac:dyDescent="0.3">
      <c r="A7" s="83" t="s">
        <v>103</v>
      </c>
      <c r="B7" s="83" t="s">
        <v>61</v>
      </c>
      <c r="C7" s="83"/>
      <c r="D7" s="83"/>
      <c r="E7" s="82" t="s">
        <v>100</v>
      </c>
      <c r="F7" s="84">
        <v>40980</v>
      </c>
      <c r="G7" s="84">
        <v>41422</v>
      </c>
      <c r="H7" s="82" t="s">
        <v>100</v>
      </c>
      <c r="I7" s="85" t="s">
        <v>275</v>
      </c>
      <c r="J7" s="83" t="s">
        <v>318</v>
      </c>
      <c r="K7" s="92">
        <v>1569500</v>
      </c>
      <c r="L7" s="92"/>
      <c r="M7" s="87">
        <f>AVERAGE(15,20)</f>
        <v>17.5</v>
      </c>
      <c r="N7" s="87"/>
      <c r="O7" s="87">
        <v>0.02</v>
      </c>
      <c r="P7" s="87"/>
      <c r="Q7" s="87"/>
      <c r="R7" s="87"/>
      <c r="S7" s="94">
        <v>14416.2</v>
      </c>
      <c r="T7" s="88">
        <f>(31968.15+22728.65)/4</f>
        <v>13674.2</v>
      </c>
      <c r="U7" s="89"/>
      <c r="V7" s="90"/>
      <c r="W7" s="93"/>
      <c r="X7" s="83"/>
      <c r="Y7" s="83"/>
      <c r="Z7" s="83"/>
      <c r="AA7" s="83"/>
      <c r="AB7" s="83" t="s">
        <v>55</v>
      </c>
      <c r="AC7" s="83" t="s">
        <v>55</v>
      </c>
      <c r="AD7" s="83">
        <v>0</v>
      </c>
      <c r="AE7" s="83" t="s">
        <v>55</v>
      </c>
      <c r="AF7" s="83" t="s">
        <v>55</v>
      </c>
      <c r="AG7" s="83"/>
      <c r="AH7" s="83"/>
      <c r="AI7" s="83"/>
      <c r="AJ7" s="83"/>
      <c r="AK7" s="83"/>
    </row>
    <row r="8" spans="1:38" ht="43.2" x14ac:dyDescent="0.3">
      <c r="A8" s="83" t="s">
        <v>319</v>
      </c>
      <c r="B8" s="83" t="s">
        <v>62</v>
      </c>
      <c r="C8" s="83"/>
      <c r="D8" s="83"/>
      <c r="E8" s="82" t="s">
        <v>100</v>
      </c>
      <c r="F8" s="84">
        <v>40980</v>
      </c>
      <c r="G8" s="84">
        <v>41422</v>
      </c>
      <c r="H8" s="82" t="s">
        <v>100</v>
      </c>
      <c r="I8" s="85" t="s">
        <v>276</v>
      </c>
      <c r="J8" s="83" t="s">
        <v>318</v>
      </c>
      <c r="K8" s="92">
        <v>1569500</v>
      </c>
      <c r="L8" s="92"/>
      <c r="M8" s="87">
        <f t="shared" ref="M8:M11" si="0">AVERAGE(15,20)</f>
        <v>17.5</v>
      </c>
      <c r="N8" s="87"/>
      <c r="O8" s="87">
        <v>0.02</v>
      </c>
      <c r="P8" s="86">
        <v>1203082.1762814987</v>
      </c>
      <c r="Q8" s="86">
        <v>3.9162902198152279E-2</v>
      </c>
      <c r="R8" s="87"/>
      <c r="S8" s="86">
        <v>1.2299999999999998E-2</v>
      </c>
      <c r="T8" s="88">
        <f>(31968.15+22728.65)/4</f>
        <v>13674.2</v>
      </c>
      <c r="U8" s="89">
        <f>P8*((O8*(1+O8)^M8)/((1+O8)^M8-1))+Q8*K8+T8</f>
        <v>157297.44154616055</v>
      </c>
      <c r="V8" s="90">
        <f>U8/K8</f>
        <v>0.10022137084814307</v>
      </c>
      <c r="W8" s="93"/>
      <c r="X8" s="83"/>
      <c r="Y8" s="83"/>
      <c r="Z8" s="83"/>
      <c r="AA8" s="83"/>
      <c r="AB8" s="83" t="s">
        <v>55</v>
      </c>
      <c r="AC8" s="83" t="s">
        <v>55</v>
      </c>
      <c r="AD8" s="83">
        <v>0</v>
      </c>
      <c r="AE8" s="83" t="s">
        <v>55</v>
      </c>
      <c r="AF8" s="83" t="s">
        <v>55</v>
      </c>
      <c r="AG8" s="91">
        <f>0.4/1000*K8</f>
        <v>627.80000000000007</v>
      </c>
      <c r="AH8" s="91">
        <f>AG8</f>
        <v>627.80000000000007</v>
      </c>
      <c r="AI8" s="91">
        <v>0</v>
      </c>
      <c r="AJ8" s="91">
        <v>0</v>
      </c>
      <c r="AK8" s="83"/>
    </row>
    <row r="9" spans="1:38" ht="72" x14ac:dyDescent="0.3">
      <c r="A9" s="83" t="s">
        <v>104</v>
      </c>
      <c r="B9" s="83" t="s">
        <v>64</v>
      </c>
      <c r="C9" s="83"/>
      <c r="D9" s="83"/>
      <c r="E9" s="82" t="s">
        <v>100</v>
      </c>
      <c r="F9" s="84">
        <v>40980</v>
      </c>
      <c r="G9" s="84">
        <v>41422</v>
      </c>
      <c r="H9" s="82" t="s">
        <v>100</v>
      </c>
      <c r="I9" s="85" t="s">
        <v>277</v>
      </c>
      <c r="J9" s="83" t="s">
        <v>318</v>
      </c>
      <c r="K9" s="92">
        <v>1569500</v>
      </c>
      <c r="L9" s="92"/>
      <c r="M9" s="87">
        <f t="shared" si="0"/>
        <v>17.5</v>
      </c>
      <c r="N9" s="87"/>
      <c r="O9" s="87">
        <v>0.02</v>
      </c>
      <c r="P9" s="88">
        <v>236319.71319815156</v>
      </c>
      <c r="Q9" s="86">
        <v>8.0000000000000002E-3</v>
      </c>
      <c r="R9" s="86">
        <v>5.5999999999999999E-3</v>
      </c>
      <c r="S9" s="87"/>
      <c r="T9" s="88">
        <v>8720.5</v>
      </c>
      <c r="U9" s="89">
        <f>P9*((O9*(1+O9)^M9)/((1+O9)^M9-1))+Q9*K9+T9</f>
        <v>37414.495214424394</v>
      </c>
      <c r="V9" s="90">
        <f>U9/K9</f>
        <v>2.3838480544392734E-2</v>
      </c>
      <c r="W9" s="93"/>
      <c r="X9" s="83"/>
      <c r="Y9" s="83"/>
      <c r="Z9" s="83"/>
      <c r="AA9" s="83"/>
      <c r="AB9" s="83" t="s">
        <v>55</v>
      </c>
      <c r="AC9" s="83" t="s">
        <v>55</v>
      </c>
      <c r="AD9" s="83">
        <v>0</v>
      </c>
      <c r="AE9" s="83" t="s">
        <v>55</v>
      </c>
      <c r="AF9" s="83" t="s">
        <v>55</v>
      </c>
      <c r="AG9" s="91">
        <f>0.05052*K9</f>
        <v>79291.14</v>
      </c>
      <c r="AH9" s="91">
        <f t="shared" ref="AH9:AH11" si="1">AG9</f>
        <v>79291.14</v>
      </c>
      <c r="AI9" s="91">
        <v>0</v>
      </c>
      <c r="AJ9" s="91">
        <v>0</v>
      </c>
      <c r="AK9" s="83"/>
    </row>
    <row r="10" spans="1:38" ht="72" x14ac:dyDescent="0.3">
      <c r="A10" s="83" t="s">
        <v>63</v>
      </c>
      <c r="B10" s="83" t="s">
        <v>66</v>
      </c>
      <c r="C10" s="83"/>
      <c r="D10" s="83"/>
      <c r="E10" s="82" t="s">
        <v>100</v>
      </c>
      <c r="F10" s="84">
        <v>40980</v>
      </c>
      <c r="G10" s="84">
        <v>41422</v>
      </c>
      <c r="H10" s="82" t="s">
        <v>100</v>
      </c>
      <c r="I10" s="85" t="s">
        <v>278</v>
      </c>
      <c r="J10" s="83" t="s">
        <v>318</v>
      </c>
      <c r="K10" s="92">
        <v>1569500</v>
      </c>
      <c r="L10" s="92"/>
      <c r="M10" s="87">
        <f t="shared" si="0"/>
        <v>17.5</v>
      </c>
      <c r="N10" s="87"/>
      <c r="O10" s="87">
        <v>0.02</v>
      </c>
      <c r="P10" s="87"/>
      <c r="Q10" s="87"/>
      <c r="R10" s="87"/>
      <c r="S10" s="94">
        <v>2493</v>
      </c>
      <c r="T10" s="88">
        <f>(31968.15+22728.65)/4</f>
        <v>13674.2</v>
      </c>
      <c r="U10" s="89"/>
      <c r="V10" s="93"/>
      <c r="W10" s="93"/>
      <c r="X10" s="83" t="s">
        <v>55</v>
      </c>
      <c r="Y10" s="83"/>
      <c r="Z10" s="83"/>
      <c r="AA10" s="83" t="s">
        <v>55</v>
      </c>
      <c r="AB10" s="83" t="s">
        <v>55</v>
      </c>
      <c r="AC10" s="83" t="s">
        <v>55</v>
      </c>
      <c r="AD10" s="83">
        <v>0</v>
      </c>
      <c r="AE10" s="83" t="s">
        <v>55</v>
      </c>
      <c r="AF10" s="83" t="s">
        <v>55</v>
      </c>
      <c r="AG10" s="91">
        <f>0.15/1000*K10</f>
        <v>235.42499999999998</v>
      </c>
      <c r="AH10" s="91">
        <f t="shared" si="1"/>
        <v>235.42499999999998</v>
      </c>
      <c r="AI10" s="91">
        <v>0</v>
      </c>
      <c r="AJ10" s="91">
        <v>0</v>
      </c>
      <c r="AK10" s="83"/>
    </row>
    <row r="11" spans="1:38" ht="57.6" x14ac:dyDescent="0.3">
      <c r="A11" s="83" t="s">
        <v>279</v>
      </c>
      <c r="B11" s="83" t="s">
        <v>68</v>
      </c>
      <c r="C11" s="83"/>
      <c r="D11" s="83"/>
      <c r="E11" s="82" t="s">
        <v>100</v>
      </c>
      <c r="F11" s="84">
        <v>41239</v>
      </c>
      <c r="G11" s="84">
        <v>41239</v>
      </c>
      <c r="H11" s="82" t="s">
        <v>100</v>
      </c>
      <c r="I11" s="85" t="s">
        <v>320</v>
      </c>
      <c r="J11" s="83" t="s">
        <v>318</v>
      </c>
      <c r="K11" s="86">
        <v>788400</v>
      </c>
      <c r="L11" s="86"/>
      <c r="M11" s="87">
        <f t="shared" si="0"/>
        <v>17.5</v>
      </c>
      <c r="N11" s="87"/>
      <c r="O11" s="87">
        <v>0.02</v>
      </c>
      <c r="P11" s="87"/>
      <c r="Q11" s="87"/>
      <c r="R11" s="87"/>
      <c r="S11" s="87"/>
      <c r="T11" s="87"/>
      <c r="U11" s="95"/>
      <c r="V11" s="93"/>
      <c r="W11" s="93"/>
      <c r="X11" s="83"/>
      <c r="Y11" s="83"/>
      <c r="Z11" s="83"/>
      <c r="AA11" s="83" t="s">
        <v>55</v>
      </c>
      <c r="AB11" s="83" t="s">
        <v>55</v>
      </c>
      <c r="AC11" s="83" t="s">
        <v>55</v>
      </c>
      <c r="AD11" s="83"/>
      <c r="AE11" s="83" t="s">
        <v>55</v>
      </c>
      <c r="AF11" s="83" t="s">
        <v>55</v>
      </c>
      <c r="AG11" s="91">
        <f>9.5/1000*K11</f>
        <v>7489.8</v>
      </c>
      <c r="AH11" s="91">
        <f t="shared" si="1"/>
        <v>7489.8</v>
      </c>
      <c r="AI11" s="91">
        <v>0</v>
      </c>
      <c r="AJ11" s="91">
        <v>0</v>
      </c>
      <c r="AK11" s="83"/>
    </row>
    <row r="12" spans="1:38" x14ac:dyDescent="0.3">
      <c r="A12" s="83" t="s">
        <v>65</v>
      </c>
      <c r="B12" s="83" t="s">
        <v>70</v>
      </c>
      <c r="C12" s="83"/>
      <c r="D12" s="83"/>
      <c r="E12" s="82" t="s">
        <v>100</v>
      </c>
      <c r="F12" s="84">
        <v>40980</v>
      </c>
      <c r="G12" s="84">
        <v>41239</v>
      </c>
      <c r="H12" s="82" t="s">
        <v>100</v>
      </c>
      <c r="I12" s="85" t="s">
        <v>280</v>
      </c>
      <c r="J12" s="83" t="s">
        <v>67</v>
      </c>
      <c r="K12" s="86">
        <v>1569500</v>
      </c>
      <c r="L12" s="86"/>
      <c r="M12" s="86">
        <v>8</v>
      </c>
      <c r="N12" s="87"/>
      <c r="O12" s="87">
        <v>0.02</v>
      </c>
      <c r="P12" s="86">
        <v>230250</v>
      </c>
      <c r="Q12" s="87"/>
      <c r="R12" s="87"/>
      <c r="S12" s="87"/>
      <c r="T12" s="87">
        <v>18289.599999999999</v>
      </c>
      <c r="U12" s="95"/>
      <c r="V12" s="93"/>
      <c r="W12" s="93"/>
      <c r="X12" s="83"/>
      <c r="Y12" s="83"/>
      <c r="Z12" s="83"/>
      <c r="AA12" s="83" t="s">
        <v>55</v>
      </c>
      <c r="AB12" s="83" t="s">
        <v>55</v>
      </c>
      <c r="AC12" s="83" t="s">
        <v>55</v>
      </c>
      <c r="AD12" s="83"/>
      <c r="AE12" s="83" t="s">
        <v>55</v>
      </c>
      <c r="AF12" s="83" t="s">
        <v>55</v>
      </c>
      <c r="AG12" s="83"/>
      <c r="AH12" s="83"/>
      <c r="AI12" s="83"/>
      <c r="AJ12" s="83"/>
      <c r="AK12" s="83"/>
    </row>
    <row r="13" spans="1:38" x14ac:dyDescent="0.3">
      <c r="A13" s="83" t="s">
        <v>67</v>
      </c>
      <c r="B13" s="83" t="s">
        <v>72</v>
      </c>
      <c r="C13" s="83"/>
      <c r="D13" s="83"/>
      <c r="E13" s="82" t="s">
        <v>100</v>
      </c>
      <c r="F13" s="84">
        <v>40980</v>
      </c>
      <c r="G13" s="84">
        <v>41239</v>
      </c>
      <c r="H13" s="82" t="s">
        <v>100</v>
      </c>
      <c r="I13" s="85" t="s">
        <v>281</v>
      </c>
      <c r="J13" s="83" t="s">
        <v>67</v>
      </c>
      <c r="K13" s="87">
        <v>2532365</v>
      </c>
      <c r="L13" s="87"/>
      <c r="M13" s="87">
        <v>30</v>
      </c>
      <c r="N13" s="87">
        <v>0.95</v>
      </c>
      <c r="O13" s="87">
        <v>0.02</v>
      </c>
      <c r="P13" s="87"/>
      <c r="Q13" s="87"/>
      <c r="R13" s="87"/>
      <c r="S13" s="87"/>
      <c r="T13" s="87"/>
      <c r="U13" s="95"/>
      <c r="V13" s="93"/>
      <c r="W13" s="93">
        <v>0</v>
      </c>
      <c r="X13" s="83"/>
      <c r="Y13" s="83"/>
      <c r="Z13" s="83"/>
      <c r="AA13" s="83" t="s">
        <v>55</v>
      </c>
      <c r="AB13" s="83" t="s">
        <v>55</v>
      </c>
      <c r="AC13" s="83" t="s">
        <v>55</v>
      </c>
      <c r="AD13" s="83"/>
      <c r="AE13" s="83" t="s">
        <v>55</v>
      </c>
      <c r="AF13" s="83" t="s">
        <v>55</v>
      </c>
      <c r="AG13" s="83"/>
      <c r="AH13" s="83"/>
      <c r="AI13" s="83"/>
      <c r="AJ13" s="83"/>
      <c r="AK13" s="83"/>
    </row>
    <row r="14" spans="1:38" ht="28.8" x14ac:dyDescent="0.3">
      <c r="A14" s="83" t="s">
        <v>69</v>
      </c>
      <c r="B14" s="83" t="s">
        <v>74</v>
      </c>
      <c r="C14" s="83"/>
      <c r="D14" s="83"/>
      <c r="E14" s="82" t="s">
        <v>100</v>
      </c>
      <c r="F14" s="84">
        <v>40980</v>
      </c>
      <c r="G14" s="84">
        <v>41239</v>
      </c>
      <c r="H14" s="82" t="s">
        <v>100</v>
      </c>
      <c r="I14" s="85" t="s">
        <v>282</v>
      </c>
      <c r="J14" s="83" t="s">
        <v>95</v>
      </c>
      <c r="K14" s="87"/>
      <c r="L14" s="87"/>
      <c r="M14" s="87"/>
      <c r="N14" s="87"/>
      <c r="O14" s="87">
        <v>0.02</v>
      </c>
      <c r="P14" s="87"/>
      <c r="Q14" s="87"/>
      <c r="R14" s="87"/>
      <c r="S14" s="87"/>
      <c r="T14" s="87"/>
      <c r="U14" s="95"/>
      <c r="V14" s="93"/>
      <c r="W14" s="93"/>
      <c r="AA14" s="83"/>
      <c r="AB14" s="83"/>
      <c r="AC14" s="83"/>
      <c r="AD14" s="83"/>
      <c r="AE14" s="83"/>
      <c r="AF14" s="83"/>
      <c r="AG14" s="83"/>
      <c r="AH14" s="83"/>
      <c r="AI14" s="83"/>
      <c r="AJ14" s="83"/>
      <c r="AK14" s="83"/>
    </row>
    <row r="15" spans="1:38" ht="43.2" x14ac:dyDescent="0.3">
      <c r="A15" s="83" t="s">
        <v>283</v>
      </c>
      <c r="B15" s="83" t="s">
        <v>76</v>
      </c>
      <c r="C15" s="83"/>
      <c r="D15" s="83"/>
      <c r="E15" s="82" t="s">
        <v>100</v>
      </c>
      <c r="F15" s="84">
        <v>41239</v>
      </c>
      <c r="G15" s="84">
        <v>41239</v>
      </c>
      <c r="H15" s="82" t="s">
        <v>100</v>
      </c>
      <c r="I15" s="85" t="s">
        <v>284</v>
      </c>
      <c r="J15" s="83" t="s">
        <v>95</v>
      </c>
      <c r="K15" s="87"/>
      <c r="L15" s="87"/>
      <c r="M15" s="87"/>
      <c r="N15" s="87"/>
      <c r="O15" s="87">
        <v>0.02</v>
      </c>
      <c r="P15" s="87"/>
      <c r="Q15" s="87"/>
      <c r="R15" s="87"/>
      <c r="S15" s="87"/>
      <c r="T15" s="87"/>
      <c r="U15" s="95"/>
      <c r="V15" s="93"/>
      <c r="W15" s="93"/>
      <c r="X15" s="83" t="s">
        <v>55</v>
      </c>
      <c r="Y15" s="83" t="s">
        <v>55</v>
      </c>
      <c r="Z15" s="83" t="s">
        <v>55</v>
      </c>
      <c r="AA15" s="83"/>
      <c r="AB15" s="83"/>
      <c r="AC15" s="83"/>
      <c r="AD15" s="83"/>
      <c r="AE15" s="83"/>
      <c r="AF15" s="83"/>
      <c r="AG15" s="83"/>
      <c r="AH15" s="83"/>
      <c r="AI15" s="83"/>
      <c r="AJ15" s="83"/>
      <c r="AK15" s="83"/>
    </row>
    <row r="16" spans="1:38" ht="28.8" x14ac:dyDescent="0.3">
      <c r="A16" s="83" t="s">
        <v>71</v>
      </c>
      <c r="B16" s="83" t="s">
        <v>78</v>
      </c>
      <c r="C16" s="83"/>
      <c r="D16" s="83"/>
      <c r="E16" s="82" t="s">
        <v>100</v>
      </c>
      <c r="F16" s="84">
        <v>40980</v>
      </c>
      <c r="G16" s="84">
        <v>41239</v>
      </c>
      <c r="H16" s="82" t="s">
        <v>100</v>
      </c>
      <c r="I16" s="85" t="s">
        <v>285</v>
      </c>
      <c r="J16" s="83" t="s">
        <v>95</v>
      </c>
      <c r="K16" s="87"/>
      <c r="L16" s="87"/>
      <c r="M16" s="87"/>
      <c r="N16" s="87"/>
      <c r="O16" s="87">
        <v>0.02</v>
      </c>
      <c r="P16" s="87"/>
      <c r="Q16" s="87"/>
      <c r="R16" s="87"/>
      <c r="S16" s="87"/>
      <c r="T16" s="87"/>
      <c r="U16" s="95"/>
      <c r="V16" s="93"/>
      <c r="W16" s="93"/>
      <c r="X16" s="83"/>
      <c r="Y16" s="83"/>
      <c r="Z16" s="83"/>
      <c r="AA16" s="83"/>
      <c r="AB16" s="83"/>
      <c r="AC16" s="83"/>
      <c r="AD16" s="83"/>
      <c r="AE16" s="83"/>
      <c r="AF16" s="83"/>
      <c r="AG16" s="83"/>
      <c r="AH16" s="83"/>
      <c r="AI16" s="83"/>
      <c r="AJ16" s="83"/>
      <c r="AK16" s="83"/>
    </row>
    <row r="17" spans="1:37" ht="28.8" x14ac:dyDescent="0.3">
      <c r="A17" s="83" t="s">
        <v>73</v>
      </c>
      <c r="B17" s="83" t="s">
        <v>80</v>
      </c>
      <c r="C17" s="83"/>
      <c r="D17" s="83"/>
      <c r="E17" s="82" t="s">
        <v>100</v>
      </c>
      <c r="F17" s="84">
        <v>40980</v>
      </c>
      <c r="G17" s="84">
        <v>41239</v>
      </c>
      <c r="H17" s="82" t="s">
        <v>100</v>
      </c>
      <c r="I17" s="85" t="s">
        <v>286</v>
      </c>
      <c r="J17" s="83" t="s">
        <v>95</v>
      </c>
      <c r="K17" s="87"/>
      <c r="L17" s="87"/>
      <c r="M17" s="87"/>
      <c r="N17" s="87"/>
      <c r="O17" s="87">
        <v>0.02</v>
      </c>
      <c r="P17" s="87"/>
      <c r="Q17" s="87"/>
      <c r="R17" s="87"/>
      <c r="S17" s="87"/>
      <c r="T17" s="87"/>
      <c r="U17" s="95"/>
      <c r="V17" s="93"/>
      <c r="W17" s="93"/>
      <c r="X17" s="83"/>
      <c r="Y17" s="83"/>
      <c r="Z17" s="83"/>
      <c r="AA17" s="83"/>
      <c r="AB17" s="83"/>
      <c r="AC17" s="83"/>
      <c r="AD17" s="83"/>
      <c r="AE17" s="83"/>
      <c r="AF17" s="83"/>
      <c r="AG17" s="83"/>
      <c r="AH17" s="83"/>
      <c r="AI17" s="83"/>
      <c r="AJ17" s="83"/>
      <c r="AK17" s="83"/>
    </row>
    <row r="18" spans="1:37" ht="28.8" x14ac:dyDescent="0.3">
      <c r="A18" s="83" t="s">
        <v>105</v>
      </c>
      <c r="B18" s="83" t="s">
        <v>82</v>
      </c>
      <c r="C18" s="83"/>
      <c r="D18" s="83"/>
      <c r="E18" s="82" t="s">
        <v>100</v>
      </c>
      <c r="F18" s="84">
        <v>40980</v>
      </c>
      <c r="G18" s="84">
        <v>41239</v>
      </c>
      <c r="H18" s="82" t="s">
        <v>100</v>
      </c>
      <c r="I18" s="85" t="s">
        <v>287</v>
      </c>
      <c r="J18" s="83" t="s">
        <v>321</v>
      </c>
      <c r="K18" s="87"/>
      <c r="L18" s="87"/>
      <c r="M18" s="87"/>
      <c r="N18" s="87"/>
      <c r="O18" s="87">
        <v>0.02</v>
      </c>
      <c r="P18" s="87"/>
      <c r="Q18" s="87"/>
      <c r="R18" s="87"/>
      <c r="S18" s="87"/>
      <c r="T18" s="87"/>
      <c r="U18" s="95"/>
      <c r="V18" s="93"/>
      <c r="W18" s="93"/>
      <c r="X18" s="83"/>
      <c r="Y18" s="83"/>
      <c r="Z18" s="83"/>
      <c r="AA18" s="83"/>
      <c r="AB18" s="83"/>
      <c r="AC18" s="83"/>
      <c r="AD18" s="83"/>
      <c r="AE18" s="83"/>
      <c r="AF18" s="83"/>
      <c r="AG18" s="83"/>
      <c r="AH18" s="83"/>
      <c r="AI18" s="83"/>
      <c r="AJ18" s="83"/>
      <c r="AK18" s="83"/>
    </row>
    <row r="19" spans="1:37" x14ac:dyDescent="0.3">
      <c r="A19" s="83" t="s">
        <v>75</v>
      </c>
      <c r="B19" s="83" t="s">
        <v>84</v>
      </c>
      <c r="C19" s="83"/>
      <c r="D19" s="83"/>
      <c r="E19" s="82" t="s">
        <v>100</v>
      </c>
      <c r="F19" s="84">
        <v>40980</v>
      </c>
      <c r="G19" s="84">
        <v>40980</v>
      </c>
      <c r="H19" s="82" t="s">
        <v>100</v>
      </c>
      <c r="I19" s="85" t="s">
        <v>75</v>
      </c>
      <c r="J19" s="83" t="s">
        <v>321</v>
      </c>
      <c r="K19" s="87"/>
      <c r="L19" s="87"/>
      <c r="M19" s="87"/>
      <c r="N19" s="87"/>
      <c r="O19" s="87">
        <v>0.02</v>
      </c>
      <c r="P19" s="87"/>
      <c r="Q19" s="87"/>
      <c r="R19" s="87"/>
      <c r="S19" s="87"/>
      <c r="T19" s="87"/>
      <c r="U19" s="95"/>
      <c r="V19" s="93"/>
      <c r="W19" s="93"/>
      <c r="X19" s="83"/>
      <c r="Y19" s="83"/>
      <c r="Z19" s="83"/>
      <c r="AA19" s="83"/>
      <c r="AB19" s="83"/>
      <c r="AC19" s="83"/>
      <c r="AD19" s="83"/>
      <c r="AE19" s="83"/>
      <c r="AF19" s="83"/>
      <c r="AG19" s="83"/>
      <c r="AH19" s="83"/>
      <c r="AI19" s="83"/>
      <c r="AJ19" s="83"/>
      <c r="AK19" s="83"/>
    </row>
    <row r="20" spans="1:37" x14ac:dyDescent="0.3">
      <c r="A20" s="83" t="s">
        <v>77</v>
      </c>
      <c r="B20" s="83" t="s">
        <v>85</v>
      </c>
      <c r="C20" s="83"/>
      <c r="D20" s="83"/>
      <c r="E20" s="82" t="s">
        <v>100</v>
      </c>
      <c r="F20" s="84">
        <v>40980</v>
      </c>
      <c r="G20" s="84">
        <v>40980</v>
      </c>
      <c r="H20" s="82" t="s">
        <v>100</v>
      </c>
      <c r="I20" s="85" t="s">
        <v>77</v>
      </c>
      <c r="J20" s="83" t="s">
        <v>321</v>
      </c>
      <c r="K20" s="87"/>
      <c r="L20" s="87"/>
      <c r="M20" s="87"/>
      <c r="N20" s="87"/>
      <c r="O20" s="87">
        <v>0.02</v>
      </c>
      <c r="P20" s="87"/>
      <c r="Q20" s="87"/>
      <c r="R20" s="87"/>
      <c r="S20" s="87"/>
      <c r="T20" s="87"/>
      <c r="U20" s="95"/>
      <c r="V20" s="93"/>
      <c r="W20" s="93"/>
      <c r="X20" s="83"/>
      <c r="Y20" s="83"/>
      <c r="Z20" s="83"/>
      <c r="AA20" s="83"/>
      <c r="AB20" s="83"/>
      <c r="AC20" s="83"/>
      <c r="AD20" s="83"/>
      <c r="AE20" s="83"/>
      <c r="AF20" s="83"/>
      <c r="AG20" s="83"/>
      <c r="AH20" s="83"/>
      <c r="AI20" s="83"/>
      <c r="AJ20" s="83"/>
      <c r="AK20" s="83"/>
    </row>
    <row r="21" spans="1:37" x14ac:dyDescent="0.3">
      <c r="A21" s="83" t="s">
        <v>79</v>
      </c>
      <c r="B21" s="83" t="s">
        <v>86</v>
      </c>
      <c r="C21" s="83"/>
      <c r="D21" s="83"/>
      <c r="E21" s="82" t="s">
        <v>100</v>
      </c>
      <c r="F21" s="84">
        <v>40980</v>
      </c>
      <c r="G21" s="84">
        <v>40980</v>
      </c>
      <c r="H21" s="82" t="s">
        <v>100</v>
      </c>
      <c r="I21" s="85" t="s">
        <v>79</v>
      </c>
      <c r="J21" s="83" t="s">
        <v>321</v>
      </c>
      <c r="K21" s="87"/>
      <c r="L21" s="87"/>
      <c r="M21" s="87"/>
      <c r="N21" s="87"/>
      <c r="O21" s="87">
        <v>0.02</v>
      </c>
      <c r="P21" s="87"/>
      <c r="Q21" s="87"/>
      <c r="R21" s="87"/>
      <c r="S21" s="87"/>
      <c r="T21" s="87"/>
      <c r="U21" s="95"/>
      <c r="V21" s="93"/>
      <c r="W21" s="93"/>
      <c r="X21" s="83"/>
      <c r="Y21" s="83"/>
      <c r="Z21" s="83"/>
      <c r="AA21" s="83"/>
      <c r="AB21" s="83"/>
      <c r="AC21" s="83"/>
      <c r="AD21" s="83"/>
      <c r="AE21" s="83"/>
      <c r="AF21" s="83"/>
      <c r="AG21" s="83"/>
      <c r="AH21" s="83"/>
      <c r="AI21" s="83"/>
      <c r="AJ21" s="83"/>
      <c r="AK21" s="83"/>
    </row>
    <row r="22" spans="1:37" x14ac:dyDescent="0.3">
      <c r="A22" s="83" t="s">
        <v>81</v>
      </c>
      <c r="B22" s="83" t="s">
        <v>88</v>
      </c>
      <c r="C22" s="83"/>
      <c r="D22" s="83"/>
      <c r="E22" s="82" t="s">
        <v>100</v>
      </c>
      <c r="F22" s="84">
        <v>40980</v>
      </c>
      <c r="G22" s="84">
        <v>40980</v>
      </c>
      <c r="H22" s="82" t="s">
        <v>100</v>
      </c>
      <c r="I22" s="85" t="s">
        <v>81</v>
      </c>
      <c r="J22" s="83" t="s">
        <v>81</v>
      </c>
      <c r="K22" s="87"/>
      <c r="L22" s="87"/>
      <c r="M22" s="87"/>
      <c r="N22" s="87"/>
      <c r="O22" s="87">
        <v>0.02</v>
      </c>
      <c r="P22" s="87"/>
      <c r="Q22" s="87"/>
      <c r="R22" s="87"/>
      <c r="S22" s="87"/>
      <c r="T22" s="87"/>
      <c r="U22" s="95"/>
      <c r="V22" s="93"/>
      <c r="W22" s="93"/>
      <c r="X22" s="83"/>
      <c r="Y22" s="83"/>
      <c r="Z22" s="83"/>
      <c r="AA22" s="83"/>
      <c r="AB22" s="83" t="s">
        <v>55</v>
      </c>
      <c r="AC22" s="83" t="s">
        <v>55</v>
      </c>
      <c r="AD22" s="83"/>
      <c r="AE22" s="83" t="s">
        <v>55</v>
      </c>
      <c r="AF22" s="83" t="s">
        <v>55</v>
      </c>
      <c r="AG22" s="83"/>
      <c r="AH22" s="83"/>
      <c r="AI22" s="83"/>
      <c r="AJ22" s="83"/>
      <c r="AK22" s="83"/>
    </row>
    <row r="23" spans="1:37" ht="43.2" x14ac:dyDescent="0.3">
      <c r="A23" s="83" t="s">
        <v>106</v>
      </c>
      <c r="B23" s="83" t="s">
        <v>107</v>
      </c>
      <c r="C23" s="83"/>
      <c r="D23" s="83"/>
      <c r="E23" s="82" t="s">
        <v>100</v>
      </c>
      <c r="F23" s="84">
        <v>40980</v>
      </c>
      <c r="G23" s="84">
        <v>41239</v>
      </c>
      <c r="H23" s="82" t="s">
        <v>100</v>
      </c>
      <c r="I23" s="85" t="s">
        <v>553</v>
      </c>
      <c r="J23" s="83" t="s">
        <v>49</v>
      </c>
      <c r="K23" s="87"/>
      <c r="L23" s="87"/>
      <c r="M23" s="87"/>
      <c r="N23" s="87"/>
      <c r="O23" s="87">
        <v>0.02</v>
      </c>
      <c r="P23" s="87"/>
      <c r="Q23" s="87"/>
      <c r="R23" s="87"/>
      <c r="S23" s="87"/>
      <c r="T23" s="87"/>
      <c r="U23" s="95"/>
      <c r="V23" s="93"/>
      <c r="W23" s="93"/>
      <c r="X23" s="83"/>
      <c r="Y23" s="83"/>
      <c r="Z23" s="83"/>
      <c r="AA23" s="83"/>
      <c r="AB23" s="83" t="s">
        <v>55</v>
      </c>
      <c r="AC23" s="83" t="s">
        <v>55</v>
      </c>
      <c r="AD23" s="83"/>
      <c r="AE23" s="83" t="s">
        <v>55</v>
      </c>
      <c r="AF23" s="83" t="s">
        <v>55</v>
      </c>
      <c r="AG23" s="83"/>
      <c r="AH23" s="83"/>
      <c r="AI23" s="83"/>
      <c r="AJ23" s="83"/>
      <c r="AK23" s="83"/>
    </row>
    <row r="24" spans="1:37" ht="43.2" x14ac:dyDescent="0.3">
      <c r="A24" s="83" t="s">
        <v>108</v>
      </c>
      <c r="B24" s="83" t="s">
        <v>109</v>
      </c>
      <c r="C24" s="83"/>
      <c r="D24" s="83"/>
      <c r="E24" s="82" t="s">
        <v>100</v>
      </c>
      <c r="F24" s="84">
        <v>40980</v>
      </c>
      <c r="G24" s="84">
        <v>41239</v>
      </c>
      <c r="H24" s="82" t="s">
        <v>100</v>
      </c>
      <c r="I24" s="85" t="s">
        <v>288</v>
      </c>
      <c r="J24" s="83" t="s">
        <v>49</v>
      </c>
      <c r="K24" s="87"/>
      <c r="L24" s="87"/>
      <c r="M24" s="87" t="s">
        <v>564</v>
      </c>
      <c r="N24" s="87"/>
      <c r="O24" s="87">
        <v>0.02</v>
      </c>
      <c r="P24" s="87" t="s">
        <v>565</v>
      </c>
      <c r="Q24" s="87"/>
      <c r="R24" s="87"/>
      <c r="S24" s="87"/>
      <c r="T24" s="87"/>
      <c r="U24" s="95"/>
      <c r="V24" s="93"/>
      <c r="W24" s="93"/>
      <c r="X24" s="91">
        <v>2.04</v>
      </c>
      <c r="Y24" s="96">
        <v>145</v>
      </c>
      <c r="Z24" s="96">
        <v>319</v>
      </c>
      <c r="AA24" s="83"/>
      <c r="AB24" s="83" t="s">
        <v>55</v>
      </c>
      <c r="AC24" s="83" t="s">
        <v>55</v>
      </c>
      <c r="AD24" s="83"/>
      <c r="AE24" s="83" t="s">
        <v>55</v>
      </c>
      <c r="AF24" s="83" t="s">
        <v>55</v>
      </c>
      <c r="AG24" s="83"/>
      <c r="AH24" s="83"/>
      <c r="AI24" s="83"/>
      <c r="AJ24" s="83"/>
      <c r="AK24" s="83"/>
    </row>
    <row r="25" spans="1:37" x14ac:dyDescent="0.3">
      <c r="A25" s="83" t="s">
        <v>110</v>
      </c>
      <c r="B25" s="83" t="s">
        <v>111</v>
      </c>
      <c r="C25" s="83"/>
      <c r="D25" s="83"/>
      <c r="E25" s="82" t="s">
        <v>100</v>
      </c>
      <c r="F25" s="84">
        <v>40980</v>
      </c>
      <c r="G25" s="84">
        <v>41239</v>
      </c>
      <c r="H25" s="82" t="s">
        <v>100</v>
      </c>
      <c r="I25" s="85" t="s">
        <v>289</v>
      </c>
      <c r="J25" s="83" t="s">
        <v>49</v>
      </c>
      <c r="K25" s="87"/>
      <c r="L25" s="87"/>
      <c r="M25" s="87"/>
      <c r="N25" s="87"/>
      <c r="O25" s="87">
        <v>0.02</v>
      </c>
      <c r="P25" s="87"/>
      <c r="Q25" s="87"/>
      <c r="R25" s="87"/>
      <c r="S25" s="87"/>
      <c r="T25" s="87"/>
      <c r="U25" s="95"/>
      <c r="V25" s="93"/>
      <c r="W25" s="93"/>
      <c r="X25" s="91">
        <v>3.5</v>
      </c>
      <c r="Y25" s="83"/>
      <c r="Z25" s="83"/>
      <c r="AA25" s="83"/>
      <c r="AB25" s="83" t="s">
        <v>55</v>
      </c>
      <c r="AC25" s="83" t="s">
        <v>55</v>
      </c>
      <c r="AD25" s="83"/>
      <c r="AE25" s="83" t="s">
        <v>55</v>
      </c>
      <c r="AF25" s="83" t="s">
        <v>55</v>
      </c>
      <c r="AG25" s="83"/>
      <c r="AH25" s="83"/>
      <c r="AI25" s="83"/>
      <c r="AJ25" s="83"/>
      <c r="AK25" s="83"/>
    </row>
    <row r="26" spans="1:37" x14ac:dyDescent="0.3">
      <c r="A26" s="83" t="s">
        <v>113</v>
      </c>
      <c r="B26" s="83" t="s">
        <v>112</v>
      </c>
      <c r="C26" s="83"/>
      <c r="D26" s="83"/>
      <c r="E26" s="82" t="s">
        <v>100</v>
      </c>
      <c r="F26" s="84">
        <v>40980</v>
      </c>
      <c r="G26" s="84">
        <v>41239</v>
      </c>
      <c r="H26" s="82" t="s">
        <v>100</v>
      </c>
      <c r="I26" s="85" t="s">
        <v>290</v>
      </c>
      <c r="J26" s="83" t="s">
        <v>49</v>
      </c>
      <c r="K26" s="87"/>
      <c r="L26" s="87"/>
      <c r="M26" s="87"/>
      <c r="N26" s="87"/>
      <c r="O26" s="87">
        <v>0.02</v>
      </c>
      <c r="P26" s="87"/>
      <c r="Q26" s="87"/>
      <c r="R26" s="87"/>
      <c r="S26" s="87"/>
      <c r="T26" s="87"/>
      <c r="U26" s="95"/>
      <c r="V26" s="93"/>
      <c r="W26" s="93"/>
      <c r="X26" s="83"/>
      <c r="Y26" s="83"/>
      <c r="Z26" s="83"/>
      <c r="AA26" s="83"/>
      <c r="AB26" s="83" t="s">
        <v>55</v>
      </c>
      <c r="AC26" s="83" t="s">
        <v>55</v>
      </c>
      <c r="AD26" s="83"/>
      <c r="AE26" s="83" t="s">
        <v>55</v>
      </c>
      <c r="AF26" s="83" t="s">
        <v>55</v>
      </c>
      <c r="AG26" s="83"/>
      <c r="AH26" s="83"/>
      <c r="AI26" s="83"/>
      <c r="AJ26" s="83"/>
      <c r="AK26" s="83"/>
    </row>
    <row r="27" spans="1:37" x14ac:dyDescent="0.3">
      <c r="A27" s="83" t="s">
        <v>87</v>
      </c>
      <c r="B27" s="83" t="s">
        <v>114</v>
      </c>
      <c r="C27" s="83"/>
      <c r="D27" s="83"/>
      <c r="E27" s="82" t="s">
        <v>100</v>
      </c>
      <c r="F27" s="84">
        <v>40980</v>
      </c>
      <c r="G27" s="84">
        <v>41239</v>
      </c>
      <c r="H27" s="82" t="s">
        <v>100</v>
      </c>
      <c r="I27" s="85" t="s">
        <v>87</v>
      </c>
      <c r="J27" s="83" t="s">
        <v>49</v>
      </c>
      <c r="K27" s="87"/>
      <c r="L27" s="87"/>
      <c r="M27" s="87"/>
      <c r="N27" s="87"/>
      <c r="O27" s="87">
        <v>0.02</v>
      </c>
      <c r="P27" s="87"/>
      <c r="Q27" s="87"/>
      <c r="R27" s="87"/>
      <c r="S27" s="87"/>
      <c r="T27" s="87"/>
      <c r="U27" s="95"/>
      <c r="V27" s="93"/>
      <c r="W27" s="93"/>
      <c r="X27" s="83" t="s">
        <v>55</v>
      </c>
      <c r="Y27" s="83" t="s">
        <v>55</v>
      </c>
      <c r="Z27" s="83" t="s">
        <v>55</v>
      </c>
      <c r="AA27" s="83" t="s">
        <v>55</v>
      </c>
      <c r="AB27" s="83" t="s">
        <v>55</v>
      </c>
      <c r="AC27" s="83" t="s">
        <v>55</v>
      </c>
      <c r="AD27" s="83"/>
      <c r="AE27" s="83" t="s">
        <v>55</v>
      </c>
      <c r="AF27" s="83" t="s">
        <v>55</v>
      </c>
      <c r="AG27" s="83"/>
      <c r="AH27" s="83"/>
      <c r="AI27" s="83"/>
      <c r="AJ27" s="83"/>
      <c r="AK27" s="83"/>
    </row>
    <row r="28" spans="1:37" ht="28.8" x14ac:dyDescent="0.3">
      <c r="A28" s="83" t="s">
        <v>116</v>
      </c>
      <c r="B28" s="83" t="s">
        <v>115</v>
      </c>
      <c r="C28" s="83"/>
      <c r="D28" s="83"/>
      <c r="E28" s="82" t="s">
        <v>100</v>
      </c>
      <c r="F28" s="84">
        <v>40980</v>
      </c>
      <c r="G28" s="84">
        <v>41239</v>
      </c>
      <c r="H28" s="82" t="s">
        <v>100</v>
      </c>
      <c r="I28" s="85" t="s">
        <v>291</v>
      </c>
      <c r="J28" s="83" t="s">
        <v>49</v>
      </c>
      <c r="K28" s="87"/>
      <c r="L28" s="87"/>
      <c r="M28" s="87"/>
      <c r="N28" s="87"/>
      <c r="O28" s="87">
        <v>0.02</v>
      </c>
      <c r="P28" s="87"/>
      <c r="Q28" s="87"/>
      <c r="R28" s="87"/>
      <c r="S28" s="87"/>
      <c r="T28" s="87"/>
      <c r="U28" s="95"/>
      <c r="V28" s="93"/>
      <c r="W28" s="93"/>
      <c r="X28" s="83" t="s">
        <v>55</v>
      </c>
      <c r="Y28" s="83" t="s">
        <v>55</v>
      </c>
      <c r="Z28" s="83" t="s">
        <v>55</v>
      </c>
      <c r="AA28" s="83" t="s">
        <v>55</v>
      </c>
      <c r="AB28" s="83" t="s">
        <v>55</v>
      </c>
      <c r="AC28" s="83" t="s">
        <v>55</v>
      </c>
      <c r="AD28" s="83"/>
      <c r="AE28" s="83" t="s">
        <v>55</v>
      </c>
      <c r="AF28" s="83" t="s">
        <v>55</v>
      </c>
      <c r="AG28" s="83"/>
      <c r="AH28" s="83"/>
      <c r="AI28" s="83"/>
      <c r="AJ28" s="83"/>
      <c r="AK28" s="83"/>
    </row>
    <row r="29" spans="1:37" ht="43.2" x14ac:dyDescent="0.3">
      <c r="A29" s="97" t="s">
        <v>322</v>
      </c>
      <c r="B29" s="82" t="s">
        <v>89</v>
      </c>
      <c r="C29" s="82">
        <v>0</v>
      </c>
      <c r="E29" s="82" t="s">
        <v>100</v>
      </c>
      <c r="F29" s="84">
        <v>41407</v>
      </c>
      <c r="G29" s="84">
        <v>41547</v>
      </c>
      <c r="H29" s="82" t="s">
        <v>554</v>
      </c>
      <c r="I29" s="98" t="s">
        <v>555</v>
      </c>
      <c r="J29" s="83" t="s">
        <v>67</v>
      </c>
      <c r="K29" s="94">
        <v>2357900</v>
      </c>
      <c r="L29" s="94"/>
      <c r="M29" s="99">
        <v>10</v>
      </c>
      <c r="N29" s="87"/>
      <c r="O29" s="100">
        <v>0.02</v>
      </c>
      <c r="P29" s="86">
        <v>500</v>
      </c>
      <c r="Q29" s="82"/>
      <c r="R29" s="82"/>
      <c r="S29" s="101">
        <v>0</v>
      </c>
      <c r="T29" s="82"/>
      <c r="U29" s="89">
        <f>P29*((O29*(1+O29)^M29)/((1+O29)^M29-1))+Q29*K29+T29</f>
        <v>55.663263932658232</v>
      </c>
      <c r="V29" s="102">
        <f>U29/K29</f>
        <v>2.3607135134084664E-5</v>
      </c>
      <c r="W29" s="102"/>
      <c r="X29" s="83" t="s">
        <v>55</v>
      </c>
      <c r="Y29" s="83" t="s">
        <v>55</v>
      </c>
      <c r="Z29" s="83" t="s">
        <v>55</v>
      </c>
      <c r="AA29" s="83" t="s">
        <v>55</v>
      </c>
      <c r="AE29" s="83"/>
      <c r="AF29" s="83"/>
      <c r="AK29" s="83"/>
    </row>
    <row r="30" spans="1:37" x14ac:dyDescent="0.3">
      <c r="A30" s="103" t="s">
        <v>125</v>
      </c>
      <c r="B30" s="82" t="s">
        <v>90</v>
      </c>
      <c r="C30" s="82">
        <v>0</v>
      </c>
      <c r="E30" s="82" t="s">
        <v>100</v>
      </c>
      <c r="F30" s="84">
        <v>41407</v>
      </c>
      <c r="G30" s="84">
        <v>41547</v>
      </c>
      <c r="H30" s="82" t="s">
        <v>554</v>
      </c>
      <c r="I30" s="82"/>
      <c r="J30" s="83" t="s">
        <v>67</v>
      </c>
      <c r="K30" s="94">
        <v>2357900</v>
      </c>
      <c r="L30" s="94"/>
      <c r="M30" s="99">
        <v>15</v>
      </c>
      <c r="N30" s="87"/>
      <c r="O30" s="100">
        <v>0.02</v>
      </c>
      <c r="P30" s="94">
        <v>40000</v>
      </c>
      <c r="Q30" s="82"/>
      <c r="R30" s="82"/>
      <c r="S30" s="82"/>
      <c r="T30" s="82"/>
      <c r="U30" s="89">
        <f t="shared" ref="U30:U39" si="2">P30*((O30*(1+O30)^M30)/((1+O30)^M30-1))+Q30*K30+T30</f>
        <v>3113.0188900097673</v>
      </c>
      <c r="V30" s="102">
        <f t="shared" ref="V30:V39" si="3">U30/K30</f>
        <v>1.32025060011441E-3</v>
      </c>
      <c r="W30" s="102"/>
      <c r="X30" s="83" t="s">
        <v>55</v>
      </c>
      <c r="Y30" s="83" t="s">
        <v>55</v>
      </c>
      <c r="Z30" s="83" t="s">
        <v>55</v>
      </c>
      <c r="AA30" s="83" t="s">
        <v>55</v>
      </c>
      <c r="AE30" s="83"/>
      <c r="AF30" s="83"/>
      <c r="AK30" s="83"/>
    </row>
    <row r="31" spans="1:37" x14ac:dyDescent="0.3">
      <c r="A31" s="103" t="s">
        <v>323</v>
      </c>
      <c r="B31" s="82" t="s">
        <v>91</v>
      </c>
      <c r="C31" s="82">
        <v>0</v>
      </c>
      <c r="E31" s="82" t="s">
        <v>100</v>
      </c>
      <c r="F31" s="84">
        <v>41407</v>
      </c>
      <c r="G31" s="84">
        <v>41547</v>
      </c>
      <c r="H31" s="82" t="s">
        <v>554</v>
      </c>
      <c r="I31" s="98" t="s">
        <v>556</v>
      </c>
      <c r="J31" s="82" t="s">
        <v>324</v>
      </c>
      <c r="K31" s="94">
        <v>1168000</v>
      </c>
      <c r="L31" s="94"/>
      <c r="M31" s="99">
        <v>20</v>
      </c>
      <c r="N31" s="87"/>
      <c r="O31" s="100">
        <v>0.02</v>
      </c>
      <c r="P31" s="94">
        <v>1800</v>
      </c>
      <c r="Q31" s="82"/>
      <c r="R31" s="82"/>
      <c r="S31" s="82"/>
      <c r="T31" s="82"/>
      <c r="U31" s="89">
        <f t="shared" si="2"/>
        <v>110.08209262552271</v>
      </c>
      <c r="V31" s="102">
        <f t="shared" si="3"/>
        <v>9.4248366973906432E-5</v>
      </c>
      <c r="W31" s="102"/>
      <c r="AE31" s="83"/>
      <c r="AF31" s="83"/>
      <c r="AK31" s="83"/>
    </row>
    <row r="32" spans="1:37" x14ac:dyDescent="0.3">
      <c r="A32" s="103" t="s">
        <v>325</v>
      </c>
      <c r="B32" s="82" t="s">
        <v>92</v>
      </c>
      <c r="C32" s="82">
        <v>0</v>
      </c>
      <c r="E32" s="82" t="s">
        <v>100</v>
      </c>
      <c r="F32" s="84">
        <v>41407</v>
      </c>
      <c r="G32" s="84">
        <v>41547</v>
      </c>
      <c r="H32" s="82" t="s">
        <v>554</v>
      </c>
      <c r="I32" s="98" t="s">
        <v>557</v>
      </c>
      <c r="J32" s="82" t="s">
        <v>324</v>
      </c>
      <c r="K32" s="82"/>
      <c r="L32" s="82"/>
      <c r="M32" s="82"/>
      <c r="N32" s="87"/>
      <c r="O32" s="100">
        <v>0.02</v>
      </c>
      <c r="P32" s="82"/>
      <c r="Q32" s="82"/>
      <c r="R32" s="82"/>
      <c r="S32" s="82"/>
      <c r="T32" s="82"/>
      <c r="U32" s="89" t="e">
        <f t="shared" si="2"/>
        <v>#DIV/0!</v>
      </c>
      <c r="V32" s="102" t="e">
        <f t="shared" si="3"/>
        <v>#DIV/0!</v>
      </c>
      <c r="W32" s="102"/>
      <c r="AE32" s="83"/>
      <c r="AF32" s="83"/>
      <c r="AK32" s="83"/>
    </row>
    <row r="33" spans="1:37" x14ac:dyDescent="0.3">
      <c r="A33" s="103" t="s">
        <v>326</v>
      </c>
      <c r="B33" s="82" t="s">
        <v>93</v>
      </c>
      <c r="C33" s="82">
        <v>0</v>
      </c>
      <c r="E33" s="82" t="s">
        <v>100</v>
      </c>
      <c r="F33" s="84">
        <v>41407</v>
      </c>
      <c r="G33" s="84">
        <v>41547</v>
      </c>
      <c r="H33" s="82" t="s">
        <v>554</v>
      </c>
      <c r="I33" s="98" t="s">
        <v>117</v>
      </c>
      <c r="J33" s="82" t="s">
        <v>327</v>
      </c>
      <c r="K33" s="82"/>
      <c r="L33" s="82"/>
      <c r="M33" s="82"/>
      <c r="N33" s="87"/>
      <c r="O33" s="100">
        <v>0.02</v>
      </c>
      <c r="P33" s="82"/>
      <c r="Q33" s="82"/>
      <c r="R33" s="82"/>
      <c r="S33" s="82"/>
      <c r="T33" s="82"/>
      <c r="U33" s="89" t="e">
        <f t="shared" si="2"/>
        <v>#DIV/0!</v>
      </c>
      <c r="V33" s="102" t="e">
        <f t="shared" si="3"/>
        <v>#DIV/0!</v>
      </c>
      <c r="W33" s="102"/>
      <c r="AE33" s="83"/>
      <c r="AF33" s="83"/>
      <c r="AK33" s="83"/>
    </row>
    <row r="34" spans="1:37" x14ac:dyDescent="0.3">
      <c r="A34" s="103" t="s">
        <v>550</v>
      </c>
      <c r="B34" s="82" t="s">
        <v>558</v>
      </c>
      <c r="C34" s="82" t="s">
        <v>84</v>
      </c>
      <c r="E34" s="82" t="s">
        <v>554</v>
      </c>
      <c r="F34" s="84">
        <v>41547</v>
      </c>
      <c r="G34" s="84">
        <v>41547</v>
      </c>
      <c r="H34" s="82" t="s">
        <v>554</v>
      </c>
      <c r="I34" s="98" t="s">
        <v>559</v>
      </c>
      <c r="J34" s="82" t="s">
        <v>327</v>
      </c>
      <c r="K34" s="94">
        <v>1168000</v>
      </c>
      <c r="L34" s="94"/>
      <c r="M34" s="94">
        <v>20</v>
      </c>
      <c r="N34" s="87">
        <v>1</v>
      </c>
      <c r="O34" s="100">
        <v>0.02</v>
      </c>
      <c r="P34" s="94">
        <f>5000*350</f>
        <v>1750000</v>
      </c>
      <c r="Q34" s="94">
        <v>0</v>
      </c>
      <c r="R34" s="94">
        <v>0</v>
      </c>
      <c r="S34" s="94">
        <v>0</v>
      </c>
      <c r="T34" s="94">
        <v>0</v>
      </c>
      <c r="U34" s="89">
        <f t="shared" si="2"/>
        <v>107024.25671925819</v>
      </c>
      <c r="V34" s="102">
        <f t="shared" si="3"/>
        <v>9.1630356780186814E-2</v>
      </c>
      <c r="W34" s="102"/>
      <c r="AE34" s="83"/>
      <c r="AF34" s="83"/>
      <c r="AG34" s="83" t="s">
        <v>55</v>
      </c>
      <c r="AH34" s="83" t="s">
        <v>55</v>
      </c>
      <c r="AI34" s="83" t="s">
        <v>55</v>
      </c>
      <c r="AJ34" s="83" t="s">
        <v>55</v>
      </c>
      <c r="AK34" s="83"/>
    </row>
    <row r="35" spans="1:37" x14ac:dyDescent="0.3">
      <c r="A35" s="103" t="s">
        <v>551</v>
      </c>
      <c r="B35" s="82" t="s">
        <v>560</v>
      </c>
      <c r="C35" s="82" t="s">
        <v>86</v>
      </c>
      <c r="E35" s="82" t="s">
        <v>554</v>
      </c>
      <c r="F35" s="84">
        <v>41547</v>
      </c>
      <c r="G35" s="84">
        <v>41547</v>
      </c>
      <c r="H35" s="82" t="s">
        <v>554</v>
      </c>
      <c r="I35" s="98" t="s">
        <v>561</v>
      </c>
      <c r="J35" s="82" t="s">
        <v>327</v>
      </c>
      <c r="K35" s="94">
        <v>1168000</v>
      </c>
      <c r="L35" s="94"/>
      <c r="M35" s="94">
        <v>20</v>
      </c>
      <c r="N35" s="87">
        <v>1</v>
      </c>
      <c r="O35" s="100">
        <v>0.02</v>
      </c>
      <c r="P35" s="94">
        <f>5000*30</f>
        <v>150000</v>
      </c>
      <c r="Q35" s="94">
        <v>0</v>
      </c>
      <c r="R35" s="94">
        <v>0</v>
      </c>
      <c r="S35" s="94">
        <v>0</v>
      </c>
      <c r="T35" s="94">
        <v>0</v>
      </c>
      <c r="U35" s="89">
        <f t="shared" si="2"/>
        <v>9173.5077187935585</v>
      </c>
      <c r="V35" s="102">
        <f t="shared" si="3"/>
        <v>7.854030581158869E-3</v>
      </c>
      <c r="W35" s="102"/>
      <c r="AE35" s="83"/>
      <c r="AF35" s="83"/>
      <c r="AK35" s="83"/>
    </row>
    <row r="36" spans="1:37" x14ac:dyDescent="0.3">
      <c r="A36" s="103" t="s">
        <v>328</v>
      </c>
      <c r="B36" s="82" t="s">
        <v>94</v>
      </c>
      <c r="C36" s="82">
        <v>0</v>
      </c>
      <c r="E36" s="82" t="s">
        <v>100</v>
      </c>
      <c r="F36" s="84">
        <v>41407</v>
      </c>
      <c r="G36" s="84">
        <v>41547</v>
      </c>
      <c r="H36" s="82" t="s">
        <v>554</v>
      </c>
      <c r="I36" s="98" t="s">
        <v>117</v>
      </c>
      <c r="J36" s="82" t="s">
        <v>95</v>
      </c>
      <c r="K36" s="82"/>
      <c r="L36" s="82"/>
      <c r="M36" s="82"/>
      <c r="N36" s="87"/>
      <c r="O36" s="100">
        <v>0.02</v>
      </c>
      <c r="P36" s="82"/>
      <c r="Q36" s="82"/>
      <c r="R36" s="82"/>
      <c r="S36" s="82"/>
      <c r="T36" s="82"/>
      <c r="U36" s="89" t="e">
        <f t="shared" si="2"/>
        <v>#DIV/0!</v>
      </c>
      <c r="V36" s="102" t="e">
        <f t="shared" si="3"/>
        <v>#DIV/0!</v>
      </c>
      <c r="W36" s="102"/>
      <c r="AE36" s="83"/>
      <c r="AF36" s="83"/>
      <c r="AK36" s="83"/>
    </row>
    <row r="37" spans="1:37" x14ac:dyDescent="0.3">
      <c r="A37" s="103" t="s">
        <v>552</v>
      </c>
      <c r="B37" s="82" t="s">
        <v>562</v>
      </c>
      <c r="C37" s="82" t="s">
        <v>78</v>
      </c>
      <c r="E37" s="82" t="s">
        <v>554</v>
      </c>
      <c r="F37" s="84">
        <v>41547</v>
      </c>
      <c r="G37" s="84">
        <v>41547</v>
      </c>
      <c r="H37" s="82" t="s">
        <v>554</v>
      </c>
      <c r="I37" s="82"/>
      <c r="J37" s="82" t="s">
        <v>95</v>
      </c>
      <c r="K37" s="82"/>
      <c r="L37" s="82"/>
      <c r="M37" s="82"/>
      <c r="N37" s="87"/>
      <c r="O37" s="100">
        <v>0.02</v>
      </c>
      <c r="P37" s="82"/>
      <c r="Q37" s="82"/>
      <c r="R37" s="82"/>
      <c r="S37" s="82"/>
      <c r="T37" s="82"/>
      <c r="U37" s="89" t="e">
        <f t="shared" si="2"/>
        <v>#DIV/0!</v>
      </c>
      <c r="V37" s="102" t="e">
        <f t="shared" si="3"/>
        <v>#DIV/0!</v>
      </c>
      <c r="W37" s="102"/>
      <c r="AE37" s="83"/>
      <c r="AF37" s="83"/>
      <c r="AK37" s="83"/>
    </row>
    <row r="38" spans="1:37" x14ac:dyDescent="0.3">
      <c r="A38" s="97" t="s">
        <v>329</v>
      </c>
      <c r="B38" s="82" t="s">
        <v>96</v>
      </c>
      <c r="C38" s="82">
        <v>0</v>
      </c>
      <c r="E38" s="82" t="s">
        <v>100</v>
      </c>
      <c r="F38" s="84">
        <v>41407</v>
      </c>
      <c r="G38" s="84">
        <v>41547</v>
      </c>
      <c r="H38" s="82" t="s">
        <v>554</v>
      </c>
      <c r="I38" s="98" t="s">
        <v>330</v>
      </c>
      <c r="J38" s="82" t="s">
        <v>49</v>
      </c>
      <c r="K38" s="82"/>
      <c r="L38" s="82"/>
      <c r="M38" s="82"/>
      <c r="N38" s="87"/>
      <c r="O38" s="100">
        <v>0.02</v>
      </c>
      <c r="P38" s="82"/>
      <c r="Q38" s="82"/>
      <c r="R38" s="82"/>
      <c r="S38" s="82"/>
      <c r="T38" s="82"/>
      <c r="U38" s="89" t="e">
        <f t="shared" si="2"/>
        <v>#DIV/0!</v>
      </c>
      <c r="V38" s="102" t="e">
        <f t="shared" si="3"/>
        <v>#DIV/0!</v>
      </c>
      <c r="W38" s="102"/>
      <c r="AA38" s="83"/>
      <c r="AE38" s="83"/>
      <c r="AF38" s="83"/>
      <c r="AK38" s="83"/>
    </row>
    <row r="39" spans="1:37" ht="43.2" x14ac:dyDescent="0.3">
      <c r="A39" s="97" t="s">
        <v>758</v>
      </c>
      <c r="B39" s="82" t="s">
        <v>97</v>
      </c>
      <c r="C39" s="82" t="s">
        <v>563</v>
      </c>
      <c r="E39" s="82" t="s">
        <v>100</v>
      </c>
      <c r="F39" s="84">
        <v>41407</v>
      </c>
      <c r="G39" s="84">
        <v>41547</v>
      </c>
      <c r="H39" s="82" t="s">
        <v>554</v>
      </c>
      <c r="I39" s="98" t="s">
        <v>292</v>
      </c>
      <c r="J39" s="82" t="s">
        <v>49</v>
      </c>
      <c r="K39" s="82"/>
      <c r="L39" s="82"/>
      <c r="M39" s="82"/>
      <c r="N39" s="87"/>
      <c r="O39" s="100">
        <v>0.02</v>
      </c>
      <c r="P39" s="82"/>
      <c r="Q39" s="82"/>
      <c r="R39" s="82"/>
      <c r="S39" s="82"/>
      <c r="T39" s="82"/>
      <c r="U39" s="89" t="e">
        <f t="shared" si="2"/>
        <v>#DIV/0!</v>
      </c>
      <c r="V39" s="102" t="e">
        <f t="shared" si="3"/>
        <v>#DIV/0!</v>
      </c>
      <c r="W39" s="102"/>
      <c r="Y39" s="83" t="s">
        <v>55</v>
      </c>
      <c r="Z39" s="83" t="s">
        <v>55</v>
      </c>
      <c r="AA39" s="83" t="s">
        <v>55</v>
      </c>
      <c r="AB39" s="83" t="s">
        <v>55</v>
      </c>
      <c r="AC39" s="83" t="s">
        <v>55</v>
      </c>
      <c r="AD39" s="83" t="s">
        <v>55</v>
      </c>
      <c r="AE39" s="83" t="s">
        <v>55</v>
      </c>
      <c r="AF39" s="83" t="s">
        <v>55</v>
      </c>
      <c r="AK39" s="83"/>
    </row>
    <row r="40" spans="1:37" x14ac:dyDescent="0.3">
      <c r="N40" s="87"/>
      <c r="O40" s="100"/>
      <c r="P40" s="87"/>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theme="9" tint="-0.499984740745262"/>
  </sheetPr>
  <dimension ref="A1:AQ12"/>
  <sheetViews>
    <sheetView zoomScale="80" zoomScaleNormal="80" zoomScalePageLayoutView="85" workbookViewId="0"/>
  </sheetViews>
  <sheetFormatPr defaultColWidth="8.88671875" defaultRowHeight="14.4" x14ac:dyDescent="0.3"/>
  <cols>
    <col min="1" max="1" width="42" style="32" customWidth="1"/>
    <col min="2" max="2" width="17.44140625" style="32" customWidth="1"/>
    <col min="3" max="3" width="34.44140625" style="32" customWidth="1"/>
    <col min="4" max="4" width="18.33203125" style="32" bestFit="1" customWidth="1"/>
    <col min="5" max="5" width="10.88671875" style="32" bestFit="1" customWidth="1"/>
    <col min="6" max="6" width="13.6640625" style="32" bestFit="1" customWidth="1"/>
    <col min="7" max="7" width="22.109375" style="32" bestFit="1" customWidth="1"/>
    <col min="8" max="8" width="12" style="32" bestFit="1" customWidth="1"/>
    <col min="9" max="9" width="28.88671875" style="32" customWidth="1"/>
    <col min="10" max="10" width="14.88671875" style="32" bestFit="1" customWidth="1"/>
    <col min="11" max="11" width="20.88671875" style="32" bestFit="1" customWidth="1"/>
    <col min="12" max="12" width="20.88671875" style="32" customWidth="1"/>
    <col min="13" max="13" width="19.44140625" style="32" bestFit="1" customWidth="1"/>
    <col min="14" max="14" width="24.109375" style="32" bestFit="1" customWidth="1"/>
    <col min="15" max="15" width="18.88671875" style="32" bestFit="1" customWidth="1"/>
    <col min="16" max="16" width="34.6640625" style="32" bestFit="1" customWidth="1"/>
    <col min="17" max="17" width="34.6640625" style="32" customWidth="1"/>
    <col min="18" max="19" width="23.109375" style="32" bestFit="1" customWidth="1"/>
    <col min="20" max="20" width="35" style="32" bestFit="1" customWidth="1"/>
    <col min="21" max="31" width="23.109375" style="32" bestFit="1" customWidth="1"/>
    <col min="32" max="32" width="23.109375" style="32" customWidth="1"/>
    <col min="33" max="33" width="21.44140625" style="32" bestFit="1" customWidth="1"/>
    <col min="34" max="34" width="14.44140625" style="32" bestFit="1" customWidth="1"/>
    <col min="35" max="35" width="40.44140625" style="32" bestFit="1" customWidth="1"/>
    <col min="36" max="36" width="21.44140625" style="32" bestFit="1" customWidth="1"/>
    <col min="37" max="37" width="14.44140625" style="32" bestFit="1" customWidth="1"/>
    <col min="38" max="38" width="23.109375" style="32" customWidth="1"/>
    <col min="39" max="39" width="23.44140625" style="32" bestFit="1" customWidth="1"/>
    <col min="40" max="40" width="54.44140625" style="32" bestFit="1" customWidth="1"/>
    <col min="41" max="41" width="59.109375" style="32" bestFit="1" customWidth="1"/>
    <col min="42" max="42" width="59.109375" style="32" customWidth="1"/>
    <col min="43" max="43" width="31.44140625" style="32" bestFit="1" customWidth="1"/>
    <col min="44" max="44" width="40" style="32" bestFit="1" customWidth="1"/>
    <col min="45" max="45" width="45" style="32" bestFit="1" customWidth="1"/>
    <col min="46" max="46" width="40" style="32" bestFit="1" customWidth="1"/>
    <col min="47" max="48" width="34.6640625" style="32" bestFit="1" customWidth="1"/>
    <col min="49" max="49" width="38.44140625" style="32" bestFit="1" customWidth="1"/>
    <col min="50" max="50" width="34.6640625" style="32" bestFit="1" customWidth="1"/>
    <col min="51" max="51" width="31.44140625" style="32" bestFit="1" customWidth="1"/>
    <col min="52" max="16384" width="8.88671875" style="32"/>
  </cols>
  <sheetData>
    <row r="1" spans="1:43" s="36" customFormat="1" x14ac:dyDescent="0.3">
      <c r="A1" s="36" t="s">
        <v>8</v>
      </c>
      <c r="B1" s="36" t="s">
        <v>38</v>
      </c>
      <c r="C1" s="36" t="s">
        <v>39</v>
      </c>
      <c r="D1" s="36" t="s">
        <v>127</v>
      </c>
      <c r="E1" s="36" t="s">
        <v>11</v>
      </c>
      <c r="F1" s="36" t="s">
        <v>12</v>
      </c>
      <c r="G1" s="36" t="s">
        <v>331</v>
      </c>
      <c r="H1" s="36" t="s">
        <v>13</v>
      </c>
      <c r="I1" s="36" t="s">
        <v>14</v>
      </c>
      <c r="J1" s="36" t="s">
        <v>15</v>
      </c>
      <c r="K1" s="36" t="s">
        <v>128</v>
      </c>
      <c r="L1" s="36" t="s">
        <v>759</v>
      </c>
      <c r="M1" s="36" t="s">
        <v>160</v>
      </c>
      <c r="N1" s="36" t="s">
        <v>161</v>
      </c>
      <c r="O1" s="36" t="s">
        <v>161</v>
      </c>
      <c r="P1" s="36" t="s">
        <v>161</v>
      </c>
      <c r="Q1" s="36" t="s">
        <v>161</v>
      </c>
      <c r="R1" s="36" t="s">
        <v>163</v>
      </c>
      <c r="S1" s="36" t="s">
        <v>163</v>
      </c>
      <c r="T1" s="36" t="s">
        <v>163</v>
      </c>
      <c r="U1" s="36" t="s">
        <v>163</v>
      </c>
      <c r="V1" s="36" t="s">
        <v>163</v>
      </c>
      <c r="W1" s="36" t="s">
        <v>163</v>
      </c>
      <c r="X1" s="36" t="s">
        <v>163</v>
      </c>
      <c r="Y1" s="36" t="s">
        <v>163</v>
      </c>
      <c r="Z1" s="36" t="s">
        <v>163</v>
      </c>
      <c r="AA1" s="36" t="s">
        <v>163</v>
      </c>
      <c r="AB1" s="36" t="s">
        <v>163</v>
      </c>
      <c r="AC1" s="36" t="s">
        <v>163</v>
      </c>
      <c r="AD1" s="36" t="s">
        <v>163</v>
      </c>
      <c r="AE1" s="36" t="s">
        <v>163</v>
      </c>
      <c r="AF1" s="36" t="s">
        <v>163</v>
      </c>
      <c r="AG1" s="36" t="s">
        <v>163</v>
      </c>
      <c r="AH1" s="36" t="s">
        <v>163</v>
      </c>
      <c r="AI1" s="36" t="s">
        <v>163</v>
      </c>
      <c r="AJ1" s="36" t="s">
        <v>163</v>
      </c>
      <c r="AK1" s="36" t="s">
        <v>163</v>
      </c>
      <c r="AL1" s="36" t="s">
        <v>163</v>
      </c>
      <c r="AM1" s="36" t="s">
        <v>163</v>
      </c>
      <c r="AN1" s="36" t="s">
        <v>161</v>
      </c>
      <c r="AO1" s="36" t="s">
        <v>163</v>
      </c>
      <c r="AP1" s="36" t="s">
        <v>163</v>
      </c>
      <c r="AQ1" s="36" t="s">
        <v>170</v>
      </c>
    </row>
    <row r="2" spans="1:43" s="36" customFormat="1" x14ac:dyDescent="0.3">
      <c r="B2" s="36" t="s">
        <v>41</v>
      </c>
      <c r="C2" s="36" t="s">
        <v>182</v>
      </c>
      <c r="L2" s="35" t="s">
        <v>761</v>
      </c>
      <c r="N2" s="36" t="s">
        <v>162</v>
      </c>
      <c r="O2" s="36" t="s">
        <v>162</v>
      </c>
      <c r="P2" s="36" t="s">
        <v>162</v>
      </c>
      <c r="Q2" s="36" t="s">
        <v>162</v>
      </c>
      <c r="R2" s="36" t="s">
        <v>190</v>
      </c>
      <c r="S2" s="36" t="s">
        <v>190</v>
      </c>
      <c r="T2" s="36" t="s">
        <v>190</v>
      </c>
      <c r="U2" s="36" t="s">
        <v>190</v>
      </c>
      <c r="V2" s="36" t="s">
        <v>190</v>
      </c>
      <c r="W2" s="36" t="s">
        <v>190</v>
      </c>
      <c r="X2" s="36" t="s">
        <v>190</v>
      </c>
      <c r="Y2" s="36" t="s">
        <v>190</v>
      </c>
      <c r="Z2" s="36" t="s">
        <v>190</v>
      </c>
      <c r="AA2" s="36" t="s">
        <v>190</v>
      </c>
      <c r="AB2" s="36" t="s">
        <v>190</v>
      </c>
      <c r="AC2" s="36" t="s">
        <v>190</v>
      </c>
      <c r="AD2" s="36" t="s">
        <v>190</v>
      </c>
      <c r="AE2" s="36" t="s">
        <v>190</v>
      </c>
      <c r="AF2" s="36" t="s">
        <v>190</v>
      </c>
      <c r="AG2" s="36" t="s">
        <v>164</v>
      </c>
      <c r="AH2" s="36" t="s">
        <v>164</v>
      </c>
      <c r="AI2" s="36" t="s">
        <v>164</v>
      </c>
      <c r="AJ2" s="36" t="s">
        <v>164</v>
      </c>
      <c r="AK2" s="36" t="s">
        <v>164</v>
      </c>
      <c r="AL2" s="36" t="s">
        <v>164</v>
      </c>
      <c r="AM2" s="36" t="s">
        <v>166</v>
      </c>
      <c r="AN2" s="36" t="s">
        <v>186</v>
      </c>
      <c r="AO2" s="36" t="s">
        <v>168</v>
      </c>
      <c r="AP2" s="36" t="s">
        <v>762</v>
      </c>
    </row>
    <row r="3" spans="1:43" s="36" customFormat="1" x14ac:dyDescent="0.3">
      <c r="M3" s="35" t="s">
        <v>16</v>
      </c>
      <c r="N3" s="35" t="s">
        <v>208</v>
      </c>
      <c r="O3" s="35" t="s">
        <v>51</v>
      </c>
      <c r="P3" s="35" t="s">
        <v>43</v>
      </c>
      <c r="Q3" s="35" t="s">
        <v>44</v>
      </c>
      <c r="R3" s="36" t="s">
        <v>210</v>
      </c>
      <c r="S3" s="36" t="s">
        <v>211</v>
      </c>
      <c r="T3" s="36" t="s">
        <v>212</v>
      </c>
      <c r="U3" s="36" t="s">
        <v>196</v>
      </c>
      <c r="V3" s="36" t="s">
        <v>197</v>
      </c>
      <c r="W3" s="36" t="s">
        <v>198</v>
      </c>
      <c r="X3" s="36" t="s">
        <v>213</v>
      </c>
      <c r="Y3" s="36" t="s">
        <v>214</v>
      </c>
      <c r="Z3" s="36" t="s">
        <v>215</v>
      </c>
      <c r="AA3" s="36" t="s">
        <v>216</v>
      </c>
      <c r="AB3" s="36" t="s">
        <v>217</v>
      </c>
      <c r="AC3" s="36" t="s">
        <v>218</v>
      </c>
      <c r="AD3" s="36" t="s">
        <v>219</v>
      </c>
      <c r="AE3" s="36" t="s">
        <v>220</v>
      </c>
      <c r="AF3" s="36" t="s">
        <v>221</v>
      </c>
      <c r="AG3" s="36" t="s">
        <v>165</v>
      </c>
      <c r="AH3" s="36" t="s">
        <v>199</v>
      </c>
      <c r="AI3" s="36" t="s">
        <v>201</v>
      </c>
      <c r="AJ3" s="36" t="s">
        <v>200</v>
      </c>
      <c r="AK3" s="36" t="s">
        <v>202</v>
      </c>
      <c r="AL3" s="36" t="s">
        <v>203</v>
      </c>
      <c r="AM3" s="36" t="s">
        <v>206</v>
      </c>
      <c r="AN3" s="36" t="s">
        <v>187</v>
      </c>
      <c r="AO3" s="36" t="s">
        <v>169</v>
      </c>
      <c r="AP3" s="36" t="s">
        <v>207</v>
      </c>
    </row>
    <row r="4" spans="1:43" s="79" customFormat="1" x14ac:dyDescent="0.3">
      <c r="A4" s="79" t="s">
        <v>764</v>
      </c>
      <c r="M4" s="79" t="s">
        <v>225</v>
      </c>
      <c r="N4" s="79" t="s">
        <v>227</v>
      </c>
      <c r="O4" s="79" t="s">
        <v>129</v>
      </c>
      <c r="P4" s="79" t="s">
        <v>129</v>
      </c>
      <c r="Q4" s="79" t="s">
        <v>228</v>
      </c>
      <c r="R4" s="79" t="s">
        <v>332</v>
      </c>
      <c r="S4" s="79" t="s">
        <v>332</v>
      </c>
      <c r="T4" s="79" t="s">
        <v>333</v>
      </c>
      <c r="U4" s="79" t="s">
        <v>332</v>
      </c>
      <c r="V4" s="79" t="s">
        <v>332</v>
      </c>
      <c r="W4" s="79" t="s">
        <v>332</v>
      </c>
      <c r="X4" s="79" t="s">
        <v>332</v>
      </c>
      <c r="Y4" s="79" t="s">
        <v>332</v>
      </c>
      <c r="Z4" s="79" t="s">
        <v>332</v>
      </c>
      <c r="AA4" s="79" t="s">
        <v>332</v>
      </c>
      <c r="AB4" s="79" t="s">
        <v>332</v>
      </c>
      <c r="AC4" s="79" t="s">
        <v>332</v>
      </c>
      <c r="AD4" s="79" t="s">
        <v>332</v>
      </c>
      <c r="AE4" s="79" t="s">
        <v>332</v>
      </c>
      <c r="AF4" s="79" t="s">
        <v>334</v>
      </c>
      <c r="AG4" s="79" t="s">
        <v>54</v>
      </c>
      <c r="AH4" s="79" t="s">
        <v>54</v>
      </c>
      <c r="AI4" s="79" t="s">
        <v>54</v>
      </c>
      <c r="AJ4" s="79" t="s">
        <v>54</v>
      </c>
      <c r="AK4" s="79" t="s">
        <v>54</v>
      </c>
      <c r="AL4" s="79" t="s">
        <v>54</v>
      </c>
      <c r="AM4" s="79" t="s">
        <v>56</v>
      </c>
      <c r="AN4" s="79" t="s">
        <v>129</v>
      </c>
      <c r="AO4" s="79" t="s">
        <v>53</v>
      </c>
      <c r="AP4" s="79" t="s">
        <v>171</v>
      </c>
      <c r="AQ4" s="79" t="s">
        <v>171</v>
      </c>
    </row>
    <row r="5" spans="1:43" s="108" customFormat="1" ht="43.2" x14ac:dyDescent="0.3">
      <c r="A5" s="40" t="s">
        <v>293</v>
      </c>
      <c r="B5" s="104" t="s">
        <v>57</v>
      </c>
      <c r="C5" s="109">
        <v>0</v>
      </c>
      <c r="D5" s="104" t="s">
        <v>294</v>
      </c>
      <c r="E5" s="104" t="s">
        <v>130</v>
      </c>
      <c r="F5" s="104">
        <v>40994</v>
      </c>
      <c r="G5" s="104">
        <v>41233</v>
      </c>
      <c r="H5" s="104" t="s">
        <v>295</v>
      </c>
      <c r="I5" s="39" t="s">
        <v>296</v>
      </c>
      <c r="J5" s="104" t="s">
        <v>297</v>
      </c>
      <c r="K5" s="105" t="s">
        <v>298</v>
      </c>
      <c r="L5" s="105"/>
      <c r="M5" s="106" t="s">
        <v>299</v>
      </c>
      <c r="N5" s="106" t="s">
        <v>299</v>
      </c>
      <c r="O5" s="106" t="s">
        <v>299</v>
      </c>
      <c r="P5" s="106" t="s">
        <v>299</v>
      </c>
      <c r="Q5" s="106" t="s">
        <v>299</v>
      </c>
      <c r="R5" s="107" t="s">
        <v>299</v>
      </c>
      <c r="S5" s="107" t="s">
        <v>299</v>
      </c>
      <c r="T5" s="107" t="s">
        <v>299</v>
      </c>
      <c r="U5" s="107" t="s">
        <v>299</v>
      </c>
      <c r="V5" s="107" t="s">
        <v>299</v>
      </c>
      <c r="W5" s="107" t="s">
        <v>299</v>
      </c>
      <c r="X5" s="107" t="s">
        <v>299</v>
      </c>
      <c r="Y5" s="107" t="s">
        <v>299</v>
      </c>
      <c r="Z5" s="107" t="s">
        <v>299</v>
      </c>
      <c r="AA5" s="107" t="s">
        <v>299</v>
      </c>
      <c r="AB5" s="107" t="s">
        <v>299</v>
      </c>
      <c r="AC5" s="107" t="s">
        <v>299</v>
      </c>
      <c r="AD5" s="107" t="s">
        <v>299</v>
      </c>
      <c r="AE5" s="107" t="s">
        <v>299</v>
      </c>
      <c r="AF5" s="106" t="s">
        <v>299</v>
      </c>
      <c r="AG5" s="85" t="s">
        <v>335</v>
      </c>
      <c r="AH5" s="106" t="s">
        <v>299</v>
      </c>
      <c r="AI5" s="106" t="s">
        <v>299</v>
      </c>
      <c r="AJ5" s="107" t="s">
        <v>299</v>
      </c>
      <c r="AK5" s="107" t="s">
        <v>299</v>
      </c>
      <c r="AL5" s="107" t="s">
        <v>299</v>
      </c>
      <c r="AM5" s="106" t="s">
        <v>299</v>
      </c>
      <c r="AN5" s="106" t="s">
        <v>299</v>
      </c>
      <c r="AO5" s="106" t="s">
        <v>299</v>
      </c>
      <c r="AP5" s="85"/>
      <c r="AQ5" s="107" t="s">
        <v>299</v>
      </c>
    </row>
    <row r="6" spans="1:43" s="82" customFormat="1" ht="43.2" x14ac:dyDescent="0.3">
      <c r="A6" s="85" t="s">
        <v>300</v>
      </c>
      <c r="B6" s="98" t="s">
        <v>89</v>
      </c>
      <c r="C6" s="109" t="s">
        <v>57</v>
      </c>
      <c r="D6" s="98" t="s">
        <v>294</v>
      </c>
      <c r="E6" s="98" t="s">
        <v>130</v>
      </c>
      <c r="F6" s="104">
        <v>40994</v>
      </c>
      <c r="G6" s="104">
        <v>41233</v>
      </c>
      <c r="H6" s="98" t="s">
        <v>295</v>
      </c>
      <c r="I6" s="98" t="s">
        <v>301</v>
      </c>
      <c r="J6" s="98" t="s">
        <v>47</v>
      </c>
      <c r="K6" s="110" t="s">
        <v>298</v>
      </c>
      <c r="L6" s="110"/>
      <c r="M6" s="106" t="s">
        <v>302</v>
      </c>
      <c r="N6" s="106" t="s">
        <v>299</v>
      </c>
      <c r="O6" s="106" t="s">
        <v>299</v>
      </c>
      <c r="P6" s="106" t="s">
        <v>299</v>
      </c>
      <c r="Q6" s="106" t="s">
        <v>299</v>
      </c>
      <c r="R6" s="107" t="s">
        <v>299</v>
      </c>
      <c r="S6" s="107" t="s">
        <v>299</v>
      </c>
      <c r="T6" s="107" t="s">
        <v>299</v>
      </c>
      <c r="U6" s="107" t="s">
        <v>299</v>
      </c>
      <c r="V6" s="107" t="s">
        <v>299</v>
      </c>
      <c r="W6" s="107" t="s">
        <v>299</v>
      </c>
      <c r="X6" s="107" t="s">
        <v>299</v>
      </c>
      <c r="Y6" s="107" t="s">
        <v>299</v>
      </c>
      <c r="Z6" s="107" t="s">
        <v>299</v>
      </c>
      <c r="AA6" s="107" t="s">
        <v>299</v>
      </c>
      <c r="AB6" s="107" t="s">
        <v>299</v>
      </c>
      <c r="AC6" s="107" t="s">
        <v>299</v>
      </c>
      <c r="AD6" s="107" t="s">
        <v>299</v>
      </c>
      <c r="AE6" s="107" t="s">
        <v>299</v>
      </c>
      <c r="AF6" s="106" t="s">
        <v>299</v>
      </c>
      <c r="AG6" s="107" t="s">
        <v>299</v>
      </c>
      <c r="AH6" s="106" t="s">
        <v>299</v>
      </c>
      <c r="AI6" s="106" t="s">
        <v>299</v>
      </c>
      <c r="AJ6" s="107" t="s">
        <v>299</v>
      </c>
      <c r="AK6" s="107" t="s">
        <v>299</v>
      </c>
      <c r="AL6" s="107" t="s">
        <v>299</v>
      </c>
      <c r="AM6" s="106" t="s">
        <v>299</v>
      </c>
      <c r="AN6" s="106" t="s">
        <v>299</v>
      </c>
      <c r="AO6" s="106" t="s">
        <v>299</v>
      </c>
      <c r="AP6" s="85"/>
      <c r="AQ6" s="107" t="s">
        <v>299</v>
      </c>
    </row>
    <row r="7" spans="1:43" ht="57.6" x14ac:dyDescent="0.3">
      <c r="A7" s="85" t="s">
        <v>336</v>
      </c>
      <c r="B7" s="98" t="s">
        <v>60</v>
      </c>
      <c r="C7" s="109">
        <v>0</v>
      </c>
      <c r="D7" s="98" t="s">
        <v>303</v>
      </c>
      <c r="E7" s="98" t="s">
        <v>130</v>
      </c>
      <c r="F7" s="104">
        <v>40996</v>
      </c>
      <c r="G7" s="104">
        <v>41233</v>
      </c>
      <c r="H7" s="98" t="s">
        <v>295</v>
      </c>
      <c r="I7" s="98" t="s">
        <v>304</v>
      </c>
      <c r="J7" s="98" t="s">
        <v>297</v>
      </c>
      <c r="K7" s="110" t="s">
        <v>305</v>
      </c>
      <c r="L7" s="110"/>
      <c r="M7" s="106" t="s">
        <v>299</v>
      </c>
      <c r="N7" s="106" t="s">
        <v>299</v>
      </c>
      <c r="O7" s="106" t="s">
        <v>299</v>
      </c>
      <c r="P7" s="106" t="s">
        <v>299</v>
      </c>
      <c r="Q7" s="106" t="s">
        <v>299</v>
      </c>
      <c r="R7" s="85" t="s">
        <v>337</v>
      </c>
      <c r="S7" s="85">
        <v>0.03</v>
      </c>
      <c r="T7" s="85">
        <v>907</v>
      </c>
      <c r="U7" s="85" t="s">
        <v>338</v>
      </c>
      <c r="V7" s="85" t="s">
        <v>338</v>
      </c>
      <c r="W7" s="85" t="s">
        <v>339</v>
      </c>
      <c r="X7" s="85">
        <v>65</v>
      </c>
      <c r="Y7" s="85">
        <v>0.02</v>
      </c>
      <c r="Z7" s="85" t="s">
        <v>338</v>
      </c>
      <c r="AA7" s="85" t="s">
        <v>338</v>
      </c>
      <c r="AB7" s="85" t="s">
        <v>338</v>
      </c>
      <c r="AC7" s="85">
        <v>1</v>
      </c>
      <c r="AD7" s="85">
        <v>9</v>
      </c>
      <c r="AE7" s="85" t="s">
        <v>339</v>
      </c>
      <c r="AF7" s="106" t="s">
        <v>299</v>
      </c>
      <c r="AG7" s="85" t="s">
        <v>340</v>
      </c>
      <c r="AH7" s="106" t="s">
        <v>299</v>
      </c>
      <c r="AI7" s="106" t="s">
        <v>299</v>
      </c>
      <c r="AJ7" s="85">
        <v>0</v>
      </c>
      <c r="AK7" s="85">
        <v>0</v>
      </c>
      <c r="AL7" s="85" t="s">
        <v>340</v>
      </c>
      <c r="AM7" s="106" t="s">
        <v>299</v>
      </c>
      <c r="AN7" s="106" t="s">
        <v>299</v>
      </c>
      <c r="AO7" s="106" t="s">
        <v>299</v>
      </c>
      <c r="AP7" s="85"/>
      <c r="AQ7" s="107" t="s">
        <v>299</v>
      </c>
    </row>
    <row r="8" spans="1:43" ht="43.2" x14ac:dyDescent="0.3">
      <c r="A8" s="40" t="s">
        <v>306</v>
      </c>
      <c r="B8" s="39" t="s">
        <v>61</v>
      </c>
      <c r="C8" s="112">
        <v>0</v>
      </c>
      <c r="D8" s="39" t="s">
        <v>303</v>
      </c>
      <c r="E8" s="104" t="s">
        <v>130</v>
      </c>
      <c r="F8" s="104">
        <v>40996</v>
      </c>
      <c r="G8" s="104">
        <v>41233</v>
      </c>
      <c r="H8" s="104" t="s">
        <v>295</v>
      </c>
      <c r="I8" s="39" t="s">
        <v>307</v>
      </c>
      <c r="J8" s="39" t="s">
        <v>47</v>
      </c>
      <c r="K8" s="111" t="s">
        <v>305</v>
      </c>
      <c r="L8" s="111"/>
      <c r="M8" s="106" t="s">
        <v>299</v>
      </c>
      <c r="N8" s="106" t="s">
        <v>299</v>
      </c>
      <c r="O8" s="106" t="s">
        <v>299</v>
      </c>
      <c r="P8" s="106" t="s">
        <v>299</v>
      </c>
      <c r="Q8" s="106" t="s">
        <v>299</v>
      </c>
      <c r="R8" s="107" t="s">
        <v>299</v>
      </c>
      <c r="S8" s="107" t="s">
        <v>299</v>
      </c>
      <c r="T8" s="107" t="s">
        <v>299</v>
      </c>
      <c r="U8" s="107" t="s">
        <v>299</v>
      </c>
      <c r="V8" s="107" t="s">
        <v>299</v>
      </c>
      <c r="W8" s="107" t="s">
        <v>299</v>
      </c>
      <c r="X8" s="107" t="s">
        <v>299</v>
      </c>
      <c r="Y8" s="107" t="s">
        <v>299</v>
      </c>
      <c r="Z8" s="107" t="s">
        <v>299</v>
      </c>
      <c r="AA8" s="107" t="s">
        <v>299</v>
      </c>
      <c r="AB8" s="107" t="s">
        <v>299</v>
      </c>
      <c r="AC8" s="107" t="s">
        <v>299</v>
      </c>
      <c r="AD8" s="107" t="s">
        <v>299</v>
      </c>
      <c r="AE8" s="107" t="s">
        <v>299</v>
      </c>
      <c r="AF8" s="106" t="s">
        <v>299</v>
      </c>
      <c r="AG8" s="107" t="s">
        <v>299</v>
      </c>
      <c r="AH8" s="106" t="s">
        <v>299</v>
      </c>
      <c r="AI8" s="106" t="s">
        <v>299</v>
      </c>
      <c r="AJ8" s="107" t="s">
        <v>299</v>
      </c>
      <c r="AK8" s="107" t="s">
        <v>299</v>
      </c>
      <c r="AL8" s="107" t="s">
        <v>299</v>
      </c>
      <c r="AM8" s="106" t="s">
        <v>299</v>
      </c>
      <c r="AN8" s="106" t="s">
        <v>299</v>
      </c>
      <c r="AO8" s="106" t="s">
        <v>299</v>
      </c>
      <c r="AP8" s="85"/>
      <c r="AQ8" s="107" t="s">
        <v>299</v>
      </c>
    </row>
    <row r="9" spans="1:43" ht="28.8" x14ac:dyDescent="0.3">
      <c r="A9" s="40" t="s">
        <v>341</v>
      </c>
      <c r="B9" s="39" t="s">
        <v>62</v>
      </c>
      <c r="C9" s="112">
        <v>0</v>
      </c>
      <c r="D9" s="39" t="s">
        <v>308</v>
      </c>
      <c r="E9" s="39" t="s">
        <v>130</v>
      </c>
      <c r="F9" s="41">
        <v>41220</v>
      </c>
      <c r="G9" s="41">
        <v>41233</v>
      </c>
      <c r="H9" s="39" t="s">
        <v>295</v>
      </c>
      <c r="I9" s="39" t="s">
        <v>309</v>
      </c>
      <c r="J9" s="39" t="s">
        <v>297</v>
      </c>
      <c r="K9" s="111" t="s">
        <v>310</v>
      </c>
      <c r="L9" s="111"/>
      <c r="M9" s="106" t="s">
        <v>299</v>
      </c>
      <c r="N9" s="106" t="s">
        <v>299</v>
      </c>
      <c r="O9" s="106" t="s">
        <v>299</v>
      </c>
      <c r="P9" s="106" t="s">
        <v>299</v>
      </c>
      <c r="Q9" s="106" t="s">
        <v>299</v>
      </c>
      <c r="R9" s="107" t="s">
        <v>299</v>
      </c>
      <c r="S9" s="107" t="s">
        <v>299</v>
      </c>
      <c r="T9" s="107" t="s">
        <v>299</v>
      </c>
      <c r="U9" s="107" t="s">
        <v>299</v>
      </c>
      <c r="V9" s="107" t="s">
        <v>299</v>
      </c>
      <c r="W9" s="107" t="s">
        <v>299</v>
      </c>
      <c r="X9" s="107" t="s">
        <v>299</v>
      </c>
      <c r="Y9" s="107" t="s">
        <v>299</v>
      </c>
      <c r="Z9" s="107" t="s">
        <v>299</v>
      </c>
      <c r="AA9" s="107" t="s">
        <v>299</v>
      </c>
      <c r="AB9" s="107" t="s">
        <v>299</v>
      </c>
      <c r="AC9" s="107" t="s">
        <v>299</v>
      </c>
      <c r="AD9" s="107" t="s">
        <v>299</v>
      </c>
      <c r="AE9" s="107" t="s">
        <v>299</v>
      </c>
      <c r="AF9" s="106" t="s">
        <v>299</v>
      </c>
      <c r="AG9" s="107" t="s">
        <v>299</v>
      </c>
      <c r="AH9" s="106" t="s">
        <v>299</v>
      </c>
      <c r="AI9" s="106" t="s">
        <v>299</v>
      </c>
      <c r="AJ9" s="107" t="s">
        <v>299</v>
      </c>
      <c r="AK9" s="107" t="s">
        <v>299</v>
      </c>
      <c r="AL9" s="107" t="s">
        <v>299</v>
      </c>
      <c r="AM9" s="106" t="s">
        <v>299</v>
      </c>
      <c r="AN9" s="106" t="s">
        <v>299</v>
      </c>
      <c r="AO9" s="106" t="s">
        <v>299</v>
      </c>
      <c r="AP9" s="85"/>
      <c r="AQ9" s="107" t="s">
        <v>299</v>
      </c>
    </row>
    <row r="10" spans="1:43" ht="28.8" x14ac:dyDescent="0.3">
      <c r="A10" s="40" t="s">
        <v>311</v>
      </c>
      <c r="B10" s="39" t="s">
        <v>64</v>
      </c>
      <c r="C10" s="112">
        <v>0</v>
      </c>
      <c r="D10" s="39" t="s">
        <v>308</v>
      </c>
      <c r="E10" s="39" t="s">
        <v>130</v>
      </c>
      <c r="F10" s="41">
        <v>41220</v>
      </c>
      <c r="G10" s="41">
        <v>41233</v>
      </c>
      <c r="H10" s="39" t="s">
        <v>295</v>
      </c>
      <c r="I10" s="39" t="s">
        <v>312</v>
      </c>
      <c r="J10" s="39" t="s">
        <v>47</v>
      </c>
      <c r="K10" s="111" t="s">
        <v>310</v>
      </c>
      <c r="L10" s="111"/>
      <c r="M10" s="106" t="s">
        <v>299</v>
      </c>
      <c r="N10" s="106" t="s">
        <v>299</v>
      </c>
      <c r="O10" s="106" t="s">
        <v>299</v>
      </c>
      <c r="P10" s="106" t="s">
        <v>299</v>
      </c>
      <c r="Q10" s="106" t="s">
        <v>299</v>
      </c>
      <c r="R10" s="107" t="s">
        <v>299</v>
      </c>
      <c r="S10" s="107" t="s">
        <v>299</v>
      </c>
      <c r="T10" s="107" t="s">
        <v>299</v>
      </c>
      <c r="U10" s="107" t="s">
        <v>299</v>
      </c>
      <c r="V10" s="107" t="s">
        <v>299</v>
      </c>
      <c r="W10" s="107" t="s">
        <v>299</v>
      </c>
      <c r="X10" s="107" t="s">
        <v>299</v>
      </c>
      <c r="Y10" s="107" t="s">
        <v>299</v>
      </c>
      <c r="Z10" s="107" t="s">
        <v>299</v>
      </c>
      <c r="AA10" s="107" t="s">
        <v>299</v>
      </c>
      <c r="AB10" s="107" t="s">
        <v>299</v>
      </c>
      <c r="AC10" s="107" t="s">
        <v>299</v>
      </c>
      <c r="AD10" s="107" t="s">
        <v>299</v>
      </c>
      <c r="AE10" s="107" t="s">
        <v>299</v>
      </c>
      <c r="AF10" s="106" t="s">
        <v>299</v>
      </c>
      <c r="AG10" s="107" t="s">
        <v>299</v>
      </c>
      <c r="AH10" s="106" t="s">
        <v>299</v>
      </c>
      <c r="AI10" s="106" t="s">
        <v>299</v>
      </c>
      <c r="AJ10" s="107" t="s">
        <v>299</v>
      </c>
      <c r="AK10" s="107" t="s">
        <v>299</v>
      </c>
      <c r="AL10" s="107" t="s">
        <v>299</v>
      </c>
      <c r="AM10" s="106" t="s">
        <v>299</v>
      </c>
      <c r="AN10" s="106" t="s">
        <v>299</v>
      </c>
      <c r="AO10" s="106" t="s">
        <v>299</v>
      </c>
      <c r="AP10" s="85"/>
      <c r="AQ10" s="107" t="s">
        <v>299</v>
      </c>
    </row>
    <row r="11" spans="1:43" x14ac:dyDescent="0.3">
      <c r="A11" s="40" t="s">
        <v>342</v>
      </c>
      <c r="B11" s="39" t="s">
        <v>91</v>
      </c>
      <c r="C11" s="112" t="s">
        <v>62</v>
      </c>
      <c r="D11" s="39" t="s">
        <v>308</v>
      </c>
      <c r="E11" s="39" t="s">
        <v>130</v>
      </c>
      <c r="F11" s="41">
        <v>41220</v>
      </c>
      <c r="G11" s="41">
        <v>41233</v>
      </c>
      <c r="H11" s="39" t="s">
        <v>295</v>
      </c>
      <c r="I11" s="39" t="s">
        <v>313</v>
      </c>
      <c r="J11" s="39" t="s">
        <v>297</v>
      </c>
      <c r="K11" s="111" t="s">
        <v>314</v>
      </c>
      <c r="L11" s="111"/>
      <c r="M11" s="106" t="s">
        <v>299</v>
      </c>
      <c r="N11" s="106" t="s">
        <v>299</v>
      </c>
      <c r="O11" s="106" t="s">
        <v>299</v>
      </c>
      <c r="P11" s="106" t="s">
        <v>299</v>
      </c>
      <c r="Q11" s="106" t="s">
        <v>299</v>
      </c>
      <c r="R11" s="107" t="s">
        <v>299</v>
      </c>
      <c r="S11" s="107" t="s">
        <v>299</v>
      </c>
      <c r="T11" s="107" t="s">
        <v>299</v>
      </c>
      <c r="U11" s="107" t="s">
        <v>299</v>
      </c>
      <c r="V11" s="107" t="s">
        <v>299</v>
      </c>
      <c r="W11" s="107" t="s">
        <v>299</v>
      </c>
      <c r="X11" s="107" t="s">
        <v>299</v>
      </c>
      <c r="Y11" s="107" t="s">
        <v>299</v>
      </c>
      <c r="Z11" s="107" t="s">
        <v>299</v>
      </c>
      <c r="AA11" s="107" t="s">
        <v>299</v>
      </c>
      <c r="AB11" s="107" t="s">
        <v>299</v>
      </c>
      <c r="AC11" s="107" t="s">
        <v>299</v>
      </c>
      <c r="AD11" s="107" t="s">
        <v>299</v>
      </c>
      <c r="AE11" s="107" t="s">
        <v>299</v>
      </c>
      <c r="AF11" s="106" t="s">
        <v>299</v>
      </c>
      <c r="AG11" s="107" t="s">
        <v>299</v>
      </c>
      <c r="AH11" s="106" t="s">
        <v>299</v>
      </c>
      <c r="AI11" s="106" t="s">
        <v>299</v>
      </c>
      <c r="AJ11" s="107" t="s">
        <v>299</v>
      </c>
      <c r="AK11" s="107" t="s">
        <v>299</v>
      </c>
      <c r="AL11" s="107" t="s">
        <v>299</v>
      </c>
      <c r="AM11" s="106" t="s">
        <v>299</v>
      </c>
      <c r="AN11" s="106" t="s">
        <v>299</v>
      </c>
      <c r="AO11" s="106" t="s">
        <v>299</v>
      </c>
      <c r="AP11" s="85"/>
      <c r="AQ11" s="107" t="s">
        <v>299</v>
      </c>
    </row>
    <row r="12" spans="1:43" ht="28.8" x14ac:dyDescent="0.3">
      <c r="A12" s="40" t="s">
        <v>315</v>
      </c>
      <c r="B12" s="39" t="s">
        <v>92</v>
      </c>
      <c r="C12" s="112" t="s">
        <v>64</v>
      </c>
      <c r="D12" s="39" t="s">
        <v>308</v>
      </c>
      <c r="E12" s="39" t="s">
        <v>130</v>
      </c>
      <c r="F12" s="41">
        <v>41220</v>
      </c>
      <c r="G12" s="41">
        <v>41233</v>
      </c>
      <c r="H12" s="39" t="s">
        <v>295</v>
      </c>
      <c r="I12" s="39" t="s">
        <v>316</v>
      </c>
      <c r="J12" s="39" t="s">
        <v>47</v>
      </c>
      <c r="K12" s="111" t="s">
        <v>314</v>
      </c>
      <c r="L12" s="111"/>
      <c r="M12" s="106" t="s">
        <v>299</v>
      </c>
      <c r="N12" s="106" t="s">
        <v>299</v>
      </c>
      <c r="O12" s="106" t="s">
        <v>299</v>
      </c>
      <c r="P12" s="106" t="s">
        <v>299</v>
      </c>
      <c r="Q12" s="106" t="s">
        <v>299</v>
      </c>
      <c r="R12" s="107" t="s">
        <v>299</v>
      </c>
      <c r="S12" s="107" t="s">
        <v>299</v>
      </c>
      <c r="T12" s="107" t="s">
        <v>299</v>
      </c>
      <c r="U12" s="107" t="s">
        <v>299</v>
      </c>
      <c r="V12" s="107" t="s">
        <v>299</v>
      </c>
      <c r="W12" s="107" t="s">
        <v>299</v>
      </c>
      <c r="X12" s="107" t="s">
        <v>299</v>
      </c>
      <c r="Y12" s="107" t="s">
        <v>299</v>
      </c>
      <c r="Z12" s="107" t="s">
        <v>299</v>
      </c>
      <c r="AA12" s="107" t="s">
        <v>299</v>
      </c>
      <c r="AB12" s="107" t="s">
        <v>299</v>
      </c>
      <c r="AC12" s="107" t="s">
        <v>299</v>
      </c>
      <c r="AD12" s="107" t="s">
        <v>299</v>
      </c>
      <c r="AE12" s="107" t="s">
        <v>299</v>
      </c>
      <c r="AF12" s="106" t="s">
        <v>299</v>
      </c>
      <c r="AG12" s="107" t="s">
        <v>299</v>
      </c>
      <c r="AH12" s="106" t="s">
        <v>299</v>
      </c>
      <c r="AI12" s="106" t="s">
        <v>299</v>
      </c>
      <c r="AJ12" s="107" t="s">
        <v>299</v>
      </c>
      <c r="AK12" s="107" t="s">
        <v>299</v>
      </c>
      <c r="AL12" s="107" t="s">
        <v>299</v>
      </c>
      <c r="AM12" s="106" t="s">
        <v>299</v>
      </c>
      <c r="AN12" s="106" t="s">
        <v>299</v>
      </c>
      <c r="AO12" s="106" t="s">
        <v>299</v>
      </c>
      <c r="AP12" s="85"/>
      <c r="AQ12" s="107" t="s">
        <v>299</v>
      </c>
    </row>
  </sheetData>
  <pageMargins left="0.7" right="0.7" top="0.75" bottom="0.75" header="0.3" footer="0.3"/>
  <pageSetup paperSize="9"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theme="9" tint="-0.499984740745262"/>
  </sheetPr>
  <dimension ref="A1:AH16"/>
  <sheetViews>
    <sheetView topLeftCell="A4" zoomScale="90" zoomScaleNormal="90" zoomScalePageLayoutView="85" workbookViewId="0">
      <selection activeCell="E12" sqref="E12"/>
    </sheetView>
  </sheetViews>
  <sheetFormatPr defaultColWidth="8.88671875" defaultRowHeight="14.4" x14ac:dyDescent="0.3"/>
  <cols>
    <col min="1" max="1" width="42.6640625" style="32" customWidth="1"/>
    <col min="2" max="2" width="11.6640625" style="32" bestFit="1" customWidth="1"/>
    <col min="3" max="3" width="32.44140625" style="32" bestFit="1" customWidth="1"/>
    <col min="4" max="4" width="21.109375" style="32" bestFit="1" customWidth="1"/>
    <col min="5" max="5" width="9" style="32" bestFit="1" customWidth="1"/>
    <col min="6" max="6" width="16.109375" style="32" bestFit="1" customWidth="1"/>
    <col min="7" max="7" width="26" style="32" bestFit="1" customWidth="1"/>
    <col min="8" max="8" width="14.44140625" style="32" bestFit="1" customWidth="1"/>
    <col min="9" max="9" width="38.88671875" style="39" customWidth="1"/>
    <col min="10" max="10" width="7.109375" style="32" bestFit="1" customWidth="1"/>
    <col min="11" max="11" width="17.33203125" style="32" bestFit="1" customWidth="1"/>
    <col min="12" max="12" width="17.33203125" style="32" customWidth="1"/>
    <col min="13" max="13" width="23" style="32" bestFit="1" customWidth="1"/>
    <col min="14" max="14" width="24.109375" style="32" bestFit="1" customWidth="1"/>
    <col min="15" max="15" width="22" style="32" bestFit="1" customWidth="1"/>
    <col min="16" max="16" width="18.88671875" style="32" bestFit="1" customWidth="1"/>
    <col min="17" max="17" width="34.6640625" style="32" bestFit="1" customWidth="1"/>
    <col min="18" max="18" width="54.44140625" style="32" bestFit="1" customWidth="1"/>
    <col min="19" max="19" width="35.44140625" style="32" bestFit="1" customWidth="1"/>
    <col min="20" max="20" width="23.109375" style="32" bestFit="1" customWidth="1"/>
    <col min="21" max="21" width="21.44140625" style="32" bestFit="1" customWidth="1"/>
    <col min="22" max="22" width="40.44140625" style="32" bestFit="1" customWidth="1"/>
    <col min="23" max="24" width="14.44140625" style="32" bestFit="1" customWidth="1"/>
    <col min="25" max="25" width="14.44140625" style="32" customWidth="1"/>
    <col min="26" max="26" width="18.44140625" style="32" bestFit="1" customWidth="1"/>
    <col min="27" max="27" width="30.33203125" style="32" bestFit="1" customWidth="1"/>
    <col min="28" max="28" width="41.88671875" style="32" bestFit="1" customWidth="1"/>
    <col min="29" max="29" width="34.44140625" style="32" bestFit="1" customWidth="1"/>
    <col min="30" max="30" width="31" style="32" bestFit="1" customWidth="1"/>
    <col min="31" max="31" width="37.44140625" style="32" bestFit="1" customWidth="1"/>
    <col min="32" max="32" width="34.33203125" style="32" bestFit="1" customWidth="1"/>
    <col min="33" max="33" width="33.44140625" style="32" bestFit="1" customWidth="1"/>
    <col min="34" max="34" width="22.109375" style="32" bestFit="1" customWidth="1"/>
    <col min="35" max="16384" width="8.88671875" style="32"/>
  </cols>
  <sheetData>
    <row r="1" spans="1:34" s="35" customFormat="1" x14ac:dyDescent="0.3">
      <c r="A1" s="35" t="s">
        <v>8</v>
      </c>
      <c r="B1" s="35" t="s">
        <v>38</v>
      </c>
      <c r="C1" s="35" t="s">
        <v>39</v>
      </c>
      <c r="D1" s="35" t="s">
        <v>10</v>
      </c>
      <c r="E1" s="35" t="s">
        <v>11</v>
      </c>
      <c r="F1" s="35" t="s">
        <v>12</v>
      </c>
      <c r="G1" s="35" t="s">
        <v>9</v>
      </c>
      <c r="H1" s="35" t="s">
        <v>13</v>
      </c>
      <c r="I1" s="35" t="s">
        <v>14</v>
      </c>
      <c r="J1" s="35" t="s">
        <v>15</v>
      </c>
      <c r="K1" s="35" t="s">
        <v>17</v>
      </c>
      <c r="L1" s="35" t="s">
        <v>759</v>
      </c>
      <c r="M1" s="35" t="s">
        <v>160</v>
      </c>
      <c r="N1" s="35" t="s">
        <v>161</v>
      </c>
      <c r="O1" s="35" t="s">
        <v>161</v>
      </c>
      <c r="P1" s="35" t="s">
        <v>161</v>
      </c>
      <c r="Q1" s="35" t="s">
        <v>161</v>
      </c>
      <c r="R1" s="35" t="s">
        <v>161</v>
      </c>
      <c r="S1" s="35" t="s">
        <v>161</v>
      </c>
      <c r="T1" s="35" t="s">
        <v>163</v>
      </c>
      <c r="U1" s="35" t="s">
        <v>163</v>
      </c>
      <c r="V1" s="35" t="s">
        <v>163</v>
      </c>
      <c r="W1" s="35" t="s">
        <v>163</v>
      </c>
      <c r="X1" s="35" t="s">
        <v>163</v>
      </c>
      <c r="Y1" s="35" t="s">
        <v>163</v>
      </c>
      <c r="Z1" s="35" t="s">
        <v>163</v>
      </c>
      <c r="AA1" s="35" t="s">
        <v>163</v>
      </c>
      <c r="AB1" s="35" t="s">
        <v>163</v>
      </c>
      <c r="AC1" s="35" t="s">
        <v>222</v>
      </c>
      <c r="AD1" s="35" t="s">
        <v>222</v>
      </c>
      <c r="AE1" s="35" t="s">
        <v>222</v>
      </c>
      <c r="AF1" s="35" t="s">
        <v>222</v>
      </c>
      <c r="AG1" s="35" t="s">
        <v>222</v>
      </c>
      <c r="AH1" s="35" t="s">
        <v>170</v>
      </c>
    </row>
    <row r="2" spans="1:34" s="35" customFormat="1" x14ac:dyDescent="0.3">
      <c r="B2" s="35" t="s">
        <v>41</v>
      </c>
      <c r="C2" s="35" t="s">
        <v>182</v>
      </c>
      <c r="L2" s="35" t="s">
        <v>761</v>
      </c>
      <c r="N2" s="35" t="s">
        <v>162</v>
      </c>
      <c r="O2" s="35" t="s">
        <v>162</v>
      </c>
      <c r="P2" s="35" t="s">
        <v>162</v>
      </c>
      <c r="Q2" s="35" t="s">
        <v>162</v>
      </c>
      <c r="R2" s="35" t="s">
        <v>186</v>
      </c>
      <c r="S2" s="35" t="s">
        <v>186</v>
      </c>
      <c r="T2" s="35" t="s">
        <v>190</v>
      </c>
      <c r="U2" s="35" t="s">
        <v>164</v>
      </c>
      <c r="V2" s="35" t="s">
        <v>164</v>
      </c>
      <c r="W2" s="35" t="s">
        <v>164</v>
      </c>
      <c r="X2" s="35" t="s">
        <v>164</v>
      </c>
      <c r="Y2" s="35" t="s">
        <v>166</v>
      </c>
      <c r="Z2" s="35" t="s">
        <v>166</v>
      </c>
      <c r="AA2" s="35" t="s">
        <v>166</v>
      </c>
      <c r="AB2" s="35" t="s">
        <v>762</v>
      </c>
      <c r="AC2" s="35" t="s">
        <v>243</v>
      </c>
      <c r="AD2" s="35" t="s">
        <v>243</v>
      </c>
      <c r="AE2" s="35" t="s">
        <v>243</v>
      </c>
      <c r="AF2" s="35" t="s">
        <v>243</v>
      </c>
      <c r="AG2" s="35" t="s">
        <v>243</v>
      </c>
    </row>
    <row r="3" spans="1:34" s="35" customFormat="1" x14ac:dyDescent="0.3">
      <c r="M3" s="35" t="s">
        <v>16</v>
      </c>
      <c r="N3" s="35" t="s">
        <v>208</v>
      </c>
      <c r="O3" s="35" t="s">
        <v>209</v>
      </c>
      <c r="P3" s="35" t="s">
        <v>51</v>
      </c>
      <c r="Q3" s="35" t="s">
        <v>43</v>
      </c>
      <c r="R3" s="35" t="s">
        <v>187</v>
      </c>
      <c r="S3" s="35" t="s">
        <v>188</v>
      </c>
      <c r="T3" s="35" t="s">
        <v>221</v>
      </c>
      <c r="U3" s="35" t="s">
        <v>165</v>
      </c>
      <c r="V3" s="35" t="s">
        <v>201</v>
      </c>
      <c r="W3" s="35" t="s">
        <v>202</v>
      </c>
      <c r="X3" s="35" t="s">
        <v>202</v>
      </c>
      <c r="Y3" s="35" t="s">
        <v>167</v>
      </c>
      <c r="Z3" s="35" t="s">
        <v>204</v>
      </c>
      <c r="AA3" s="35" t="s">
        <v>205</v>
      </c>
      <c r="AB3" s="35" t="s">
        <v>207</v>
      </c>
      <c r="AC3" s="35" t="s">
        <v>241</v>
      </c>
      <c r="AD3" s="35" t="s">
        <v>131</v>
      </c>
      <c r="AE3" s="35" t="s">
        <v>132</v>
      </c>
      <c r="AF3" s="35" t="s">
        <v>133</v>
      </c>
      <c r="AG3" s="35" t="s">
        <v>245</v>
      </c>
    </row>
    <row r="4" spans="1:34" s="79" customFormat="1" x14ac:dyDescent="0.3">
      <c r="M4" s="79" t="s">
        <v>225</v>
      </c>
      <c r="N4" s="79" t="s">
        <v>227</v>
      </c>
      <c r="O4" s="79" t="s">
        <v>228</v>
      </c>
      <c r="P4" s="79" t="s">
        <v>129</v>
      </c>
      <c r="Q4" s="79" t="s">
        <v>129</v>
      </c>
      <c r="R4" s="79" t="s">
        <v>129</v>
      </c>
      <c r="S4" s="79" t="s">
        <v>129</v>
      </c>
      <c r="T4" s="79" t="s">
        <v>334</v>
      </c>
      <c r="U4" s="79" t="s">
        <v>54</v>
      </c>
      <c r="V4" s="79" t="s">
        <v>54</v>
      </c>
      <c r="W4" s="79" t="s">
        <v>54</v>
      </c>
      <c r="X4" s="79" t="s">
        <v>54</v>
      </c>
      <c r="Y4" s="79" t="s">
        <v>56</v>
      </c>
      <c r="Z4" s="79" t="s">
        <v>56</v>
      </c>
      <c r="AA4" s="79" t="s">
        <v>56</v>
      </c>
      <c r="AB4" s="79" t="s">
        <v>171</v>
      </c>
      <c r="AC4" s="79" t="s">
        <v>239</v>
      </c>
      <c r="AD4" s="79" t="s">
        <v>229</v>
      </c>
      <c r="AE4" s="79" t="s">
        <v>230</v>
      </c>
      <c r="AF4" s="79" t="s">
        <v>231</v>
      </c>
      <c r="AG4" s="79" t="s">
        <v>232</v>
      </c>
      <c r="AH4" s="79" t="s">
        <v>171</v>
      </c>
    </row>
    <row r="5" spans="1:34" ht="115.2" x14ac:dyDescent="0.3">
      <c r="A5" s="39" t="s">
        <v>448</v>
      </c>
      <c r="B5" s="39" t="s">
        <v>250</v>
      </c>
      <c r="C5" s="39" t="s">
        <v>449</v>
      </c>
      <c r="D5" s="39" t="s">
        <v>450</v>
      </c>
      <c r="E5" s="41" t="s">
        <v>124</v>
      </c>
      <c r="F5" s="41" t="s">
        <v>451</v>
      </c>
      <c r="G5" s="41" t="s">
        <v>452</v>
      </c>
      <c r="H5" s="41" t="s">
        <v>769</v>
      </c>
      <c r="I5" s="39" t="s">
        <v>443</v>
      </c>
      <c r="J5" s="39"/>
      <c r="K5" s="39" t="s">
        <v>453</v>
      </c>
      <c r="L5" s="39"/>
      <c r="M5" s="39" t="s">
        <v>454</v>
      </c>
      <c r="N5" s="39">
        <v>5000</v>
      </c>
      <c r="O5" s="39" t="s">
        <v>456</v>
      </c>
      <c r="P5" s="39">
        <v>500</v>
      </c>
      <c r="Q5" s="39" t="s">
        <v>457</v>
      </c>
      <c r="R5" s="39" t="s">
        <v>456</v>
      </c>
      <c r="S5" s="39" t="s">
        <v>458</v>
      </c>
      <c r="T5" s="39" t="s">
        <v>459</v>
      </c>
      <c r="U5" s="39">
        <v>0</v>
      </c>
      <c r="V5" s="39">
        <v>0</v>
      </c>
      <c r="W5" s="39">
        <v>0</v>
      </c>
      <c r="X5" s="39">
        <v>0</v>
      </c>
      <c r="Y5" s="39">
        <v>87600</v>
      </c>
      <c r="Z5" s="39">
        <v>87600</v>
      </c>
      <c r="AA5" s="39">
        <v>0</v>
      </c>
      <c r="AB5" s="40" t="s">
        <v>460</v>
      </c>
      <c r="AC5" s="39" t="s">
        <v>461</v>
      </c>
      <c r="AD5" s="39" t="s">
        <v>456</v>
      </c>
      <c r="AE5" s="39" t="s">
        <v>461</v>
      </c>
      <c r="AF5" s="39" t="s">
        <v>461</v>
      </c>
      <c r="AG5" s="39" t="s">
        <v>461</v>
      </c>
      <c r="AH5" s="39" t="s">
        <v>462</v>
      </c>
    </row>
    <row r="6" spans="1:34" ht="57.6" x14ac:dyDescent="0.3">
      <c r="A6" s="39" t="s">
        <v>126</v>
      </c>
      <c r="B6" s="39" t="s">
        <v>250</v>
      </c>
      <c r="C6" s="39" t="s">
        <v>463</v>
      </c>
      <c r="D6" s="39" t="s">
        <v>450</v>
      </c>
      <c r="E6" s="41" t="s">
        <v>124</v>
      </c>
      <c r="F6" s="41" t="s">
        <v>451</v>
      </c>
      <c r="G6" s="41" t="s">
        <v>452</v>
      </c>
      <c r="H6" s="41" t="s">
        <v>769</v>
      </c>
      <c r="I6" s="39" t="s">
        <v>444</v>
      </c>
      <c r="J6" s="39"/>
      <c r="K6" s="39" t="s">
        <v>453</v>
      </c>
      <c r="L6" s="39"/>
      <c r="M6" s="39" t="s">
        <v>464</v>
      </c>
      <c r="N6" s="39" t="s">
        <v>465</v>
      </c>
      <c r="O6" s="39" t="s">
        <v>456</v>
      </c>
      <c r="P6" s="39">
        <v>0</v>
      </c>
      <c r="Q6" s="39">
        <v>0</v>
      </c>
      <c r="R6" s="39" t="s">
        <v>456</v>
      </c>
      <c r="S6" s="39" t="s">
        <v>458</v>
      </c>
      <c r="T6" s="39" t="s">
        <v>466</v>
      </c>
      <c r="U6" s="39" t="s">
        <v>461</v>
      </c>
      <c r="V6" s="39">
        <v>0</v>
      </c>
      <c r="W6" s="39">
        <v>0</v>
      </c>
      <c r="X6" s="39">
        <v>0</v>
      </c>
      <c r="Y6" s="39">
        <v>0</v>
      </c>
      <c r="Z6" s="39">
        <v>0</v>
      </c>
      <c r="AA6" s="39">
        <v>0</v>
      </c>
      <c r="AB6" s="40" t="s">
        <v>467</v>
      </c>
      <c r="AC6" s="39" t="s">
        <v>461</v>
      </c>
      <c r="AD6" s="39" t="s">
        <v>468</v>
      </c>
      <c r="AE6" s="39" t="s">
        <v>469</v>
      </c>
      <c r="AF6" s="39" t="s">
        <v>470</v>
      </c>
      <c r="AG6" s="39" t="s">
        <v>471</v>
      </c>
      <c r="AH6" s="39" t="s">
        <v>472</v>
      </c>
    </row>
    <row r="7" spans="1:34" ht="72" x14ac:dyDescent="0.3">
      <c r="A7" s="39" t="s">
        <v>440</v>
      </c>
      <c r="B7" s="39" t="s">
        <v>250</v>
      </c>
      <c r="C7" s="39" t="s">
        <v>449</v>
      </c>
      <c r="D7" s="39" t="s">
        <v>450</v>
      </c>
      <c r="E7" s="41" t="s">
        <v>124</v>
      </c>
      <c r="F7" s="41" t="s">
        <v>451</v>
      </c>
      <c r="G7" s="41" t="s">
        <v>452</v>
      </c>
      <c r="H7" s="41" t="s">
        <v>769</v>
      </c>
      <c r="I7" s="39" t="s">
        <v>445</v>
      </c>
      <c r="J7" s="39"/>
      <c r="K7" s="39" t="s">
        <v>473</v>
      </c>
      <c r="L7" s="39"/>
      <c r="M7" s="39" t="s">
        <v>474</v>
      </c>
      <c r="N7" s="39" t="s">
        <v>475</v>
      </c>
      <c r="O7" s="39" t="s">
        <v>461</v>
      </c>
      <c r="P7" s="39" t="s">
        <v>476</v>
      </c>
      <c r="Q7" s="39" t="s">
        <v>476</v>
      </c>
      <c r="R7" s="39" t="s">
        <v>456</v>
      </c>
      <c r="S7" s="39" t="s">
        <v>458</v>
      </c>
      <c r="T7" s="39" t="s">
        <v>477</v>
      </c>
      <c r="U7" s="39">
        <v>0</v>
      </c>
      <c r="V7" s="39">
        <v>0</v>
      </c>
      <c r="W7" s="39">
        <v>0</v>
      </c>
      <c r="X7" s="39">
        <v>0</v>
      </c>
      <c r="Y7" s="39" t="s">
        <v>456</v>
      </c>
      <c r="Z7" s="39" t="s">
        <v>456</v>
      </c>
      <c r="AA7" s="39">
        <v>0</v>
      </c>
      <c r="AB7" s="40" t="s">
        <v>478</v>
      </c>
      <c r="AC7" s="39" t="s">
        <v>461</v>
      </c>
      <c r="AD7" s="39" t="s">
        <v>468</v>
      </c>
      <c r="AE7" s="39" t="s">
        <v>479</v>
      </c>
      <c r="AF7" s="39" t="s">
        <v>480</v>
      </c>
      <c r="AG7" s="39" t="s">
        <v>471</v>
      </c>
      <c r="AH7" s="39" t="s">
        <v>481</v>
      </c>
    </row>
    <row r="8" spans="1:34" ht="57.6" x14ac:dyDescent="0.3">
      <c r="A8" s="39" t="s">
        <v>441</v>
      </c>
      <c r="B8" s="39" t="s">
        <v>250</v>
      </c>
      <c r="C8" s="39" t="s">
        <v>482</v>
      </c>
      <c r="D8" s="39" t="s">
        <v>450</v>
      </c>
      <c r="E8" s="41" t="s">
        <v>124</v>
      </c>
      <c r="F8" s="41" t="s">
        <v>451</v>
      </c>
      <c r="G8" s="41" t="s">
        <v>452</v>
      </c>
      <c r="H8" s="41" t="s">
        <v>769</v>
      </c>
      <c r="I8" s="39" t="s">
        <v>446</v>
      </c>
      <c r="J8" s="39"/>
      <c r="K8" s="39" t="s">
        <v>483</v>
      </c>
      <c r="L8" s="39"/>
      <c r="M8" s="39" t="s">
        <v>484</v>
      </c>
      <c r="N8" s="39" t="s">
        <v>485</v>
      </c>
      <c r="O8" s="39">
        <v>0.65</v>
      </c>
      <c r="P8" s="39">
        <v>70</v>
      </c>
      <c r="Q8" s="39">
        <v>1075</v>
      </c>
      <c r="R8" s="39" t="s">
        <v>486</v>
      </c>
      <c r="S8" s="39" t="s">
        <v>487</v>
      </c>
      <c r="T8" s="39" t="s">
        <v>488</v>
      </c>
      <c r="U8" s="39">
        <v>0</v>
      </c>
      <c r="V8" s="39">
        <v>0</v>
      </c>
      <c r="W8" s="39">
        <v>0</v>
      </c>
      <c r="X8" s="39">
        <v>0</v>
      </c>
      <c r="Y8" s="39">
        <v>0</v>
      </c>
      <c r="Z8" s="39">
        <v>-2450</v>
      </c>
      <c r="AA8" s="39">
        <v>1890</v>
      </c>
      <c r="AB8" s="40" t="s">
        <v>489</v>
      </c>
      <c r="AC8" s="39" t="s">
        <v>461</v>
      </c>
      <c r="AD8" s="39" t="s">
        <v>468</v>
      </c>
      <c r="AE8" s="39" t="s">
        <v>461</v>
      </c>
      <c r="AF8" s="39" t="s">
        <v>490</v>
      </c>
      <c r="AG8" s="39" t="s">
        <v>461</v>
      </c>
      <c r="AH8" s="39" t="s">
        <v>491</v>
      </c>
    </row>
    <row r="9" spans="1:34" ht="43.2" x14ac:dyDescent="0.3">
      <c r="A9" s="39" t="s">
        <v>442</v>
      </c>
      <c r="B9" s="39" t="s">
        <v>250</v>
      </c>
      <c r="C9" s="39" t="s">
        <v>449</v>
      </c>
      <c r="D9" s="39" t="s">
        <v>450</v>
      </c>
      <c r="E9" s="41" t="s">
        <v>124</v>
      </c>
      <c r="F9" s="41" t="s">
        <v>451</v>
      </c>
      <c r="G9" s="41" t="s">
        <v>452</v>
      </c>
      <c r="H9" s="41" t="s">
        <v>769</v>
      </c>
      <c r="I9" s="39" t="s">
        <v>447</v>
      </c>
      <c r="J9" s="39"/>
      <c r="K9" s="39" t="s">
        <v>453</v>
      </c>
      <c r="L9" s="39"/>
      <c r="M9" s="39" t="s">
        <v>474</v>
      </c>
      <c r="N9" s="39" t="s">
        <v>455</v>
      </c>
      <c r="O9" s="39" t="s">
        <v>455</v>
      </c>
      <c r="P9" s="39" t="s">
        <v>455</v>
      </c>
      <c r="Q9" s="39" t="s">
        <v>455</v>
      </c>
      <c r="R9" s="39" t="s">
        <v>455</v>
      </c>
      <c r="S9" s="39" t="s">
        <v>455</v>
      </c>
      <c r="T9" s="39" t="s">
        <v>492</v>
      </c>
      <c r="U9" s="39" t="s">
        <v>455</v>
      </c>
      <c r="V9" s="39" t="s">
        <v>455</v>
      </c>
      <c r="W9" s="39" t="s">
        <v>455</v>
      </c>
      <c r="X9" s="39" t="s">
        <v>455</v>
      </c>
      <c r="Y9" s="39" t="s">
        <v>455</v>
      </c>
      <c r="Z9" s="39" t="s">
        <v>455</v>
      </c>
      <c r="AA9" s="39" t="s">
        <v>455</v>
      </c>
      <c r="AB9" s="40" t="s">
        <v>493</v>
      </c>
      <c r="AC9" s="39">
        <v>0</v>
      </c>
      <c r="AD9" s="39" t="s">
        <v>468</v>
      </c>
      <c r="AE9" s="39" t="s">
        <v>461</v>
      </c>
      <c r="AF9" s="39">
        <v>0</v>
      </c>
      <c r="AG9" s="39" t="s">
        <v>471</v>
      </c>
      <c r="AH9" s="39" t="s">
        <v>494</v>
      </c>
    </row>
    <row r="10" spans="1:34" x14ac:dyDescent="0.3">
      <c r="O10" s="31"/>
      <c r="AB10" s="34"/>
    </row>
    <row r="11" spans="1:34" x14ac:dyDescent="0.3">
      <c r="A11" s="80" t="s">
        <v>495</v>
      </c>
      <c r="I11" s="32"/>
      <c r="O11" s="31"/>
      <c r="AB11" s="34"/>
    </row>
    <row r="12" spans="1:34" ht="57.6" x14ac:dyDescent="0.3">
      <c r="A12" s="39" t="s">
        <v>496</v>
      </c>
      <c r="B12" s="39" t="s">
        <v>497</v>
      </c>
      <c r="I12" s="32"/>
      <c r="O12" s="31"/>
      <c r="AB12" s="34"/>
    </row>
    <row r="13" spans="1:34" ht="57.6" x14ac:dyDescent="0.3">
      <c r="A13" s="39" t="s">
        <v>498</v>
      </c>
      <c r="B13" s="39" t="s">
        <v>497</v>
      </c>
      <c r="I13" s="32"/>
      <c r="O13" s="31"/>
      <c r="AB13" s="34"/>
    </row>
    <row r="14" spans="1:34" x14ac:dyDescent="0.3">
      <c r="O14" s="31"/>
    </row>
    <row r="15" spans="1:34" x14ac:dyDescent="0.3">
      <c r="O15" s="31"/>
    </row>
    <row r="16" spans="1:34" x14ac:dyDescent="0.3">
      <c r="O16" s="31"/>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enableFormatConditionsCalculation="0">
    <tabColor theme="9" tint="-0.499984740745262"/>
  </sheetPr>
  <dimension ref="A1:AU28"/>
  <sheetViews>
    <sheetView topLeftCell="A16" zoomScale="70" zoomScaleNormal="70" zoomScalePageLayoutView="85" workbookViewId="0">
      <selection activeCell="I24" sqref="I24"/>
    </sheetView>
  </sheetViews>
  <sheetFormatPr defaultColWidth="8.88671875" defaultRowHeight="14.4" x14ac:dyDescent="0.3"/>
  <cols>
    <col min="1" max="1" width="44.88671875" style="30" customWidth="1"/>
    <col min="2" max="2" width="9.6640625" style="30" bestFit="1" customWidth="1"/>
    <col min="3" max="3" width="33.33203125" style="30" bestFit="1" customWidth="1"/>
    <col min="4" max="4" width="17.6640625" style="30" bestFit="1" customWidth="1"/>
    <col min="5" max="5" width="19.6640625" style="30" bestFit="1" customWidth="1"/>
    <col min="6" max="6" width="16.109375" style="30" bestFit="1" customWidth="1"/>
    <col min="7" max="7" width="26" style="30" bestFit="1" customWidth="1"/>
    <col min="8" max="8" width="19.6640625" style="30" bestFit="1" customWidth="1"/>
    <col min="9" max="9" width="43.6640625" style="29" customWidth="1"/>
    <col min="10" max="10" width="24.109375" style="29" customWidth="1"/>
    <col min="11" max="11" width="17.33203125" style="30" bestFit="1" customWidth="1"/>
    <col min="12" max="12" width="17.33203125" style="30" customWidth="1"/>
    <col min="13" max="13" width="23" style="30" bestFit="1" customWidth="1"/>
    <col min="14" max="14" width="28.33203125" style="30" bestFit="1" customWidth="1"/>
    <col min="15" max="15" width="28.44140625" style="30" bestFit="1" customWidth="1"/>
    <col min="16" max="16" width="34.6640625" style="30" bestFit="1" customWidth="1"/>
    <col min="17" max="17" width="34.6640625" style="30" customWidth="1"/>
    <col min="18" max="18" width="26.44140625" style="30" bestFit="1" customWidth="1"/>
    <col min="19" max="19" width="29.33203125" style="30" bestFit="1" customWidth="1"/>
    <col min="20" max="20" width="27" style="30" bestFit="1" customWidth="1"/>
    <col min="21" max="21" width="27.33203125" style="30" bestFit="1" customWidth="1"/>
    <col min="22" max="22" width="30.33203125" style="30" bestFit="1" customWidth="1"/>
    <col min="23" max="23" width="30.33203125" style="30" customWidth="1"/>
    <col min="24" max="24" width="35.44140625" style="30" bestFit="1" customWidth="1"/>
    <col min="25" max="25" width="42.44140625" style="30" bestFit="1" customWidth="1"/>
    <col min="26" max="26" width="43.5546875" style="30" bestFit="1" customWidth="1"/>
    <col min="27" max="29" width="35.44140625" style="30" customWidth="1"/>
    <col min="30" max="30" width="44" style="30" bestFit="1" customWidth="1"/>
    <col min="31" max="32" width="23.109375" style="30" bestFit="1" customWidth="1"/>
    <col min="33" max="33" width="31.6640625" style="30" bestFit="1" customWidth="1"/>
    <col min="34" max="35" width="31.6640625" style="30" customWidth="1"/>
    <col min="36" max="36" width="26" style="30" bestFit="1" customWidth="1"/>
    <col min="37" max="37" width="23.109375" style="30" bestFit="1" customWidth="1"/>
    <col min="38" max="38" width="23.109375" style="30" customWidth="1"/>
    <col min="39" max="39" width="18.44140625" style="30" bestFit="1" customWidth="1"/>
    <col min="40" max="40" width="30.33203125" style="30" bestFit="1" customWidth="1"/>
    <col min="41" max="41" width="30.33203125" style="30" customWidth="1"/>
    <col min="42" max="42" width="39.6640625" style="30" bestFit="1" customWidth="1"/>
    <col min="43" max="43" width="30.33203125" style="30" customWidth="1"/>
    <col min="44" max="44" width="26.6640625" style="30" bestFit="1" customWidth="1"/>
    <col min="45" max="46" width="47.44140625" style="30" customWidth="1"/>
    <col min="47" max="47" width="22.109375" style="30" bestFit="1" customWidth="1"/>
    <col min="48" max="16384" width="8.88671875" style="30"/>
  </cols>
  <sheetData>
    <row r="1" spans="1:47" s="37" customFormat="1" x14ac:dyDescent="0.3">
      <c r="A1" s="37" t="s">
        <v>8</v>
      </c>
      <c r="B1" s="37" t="s">
        <v>38</v>
      </c>
      <c r="C1" s="37" t="s">
        <v>39</v>
      </c>
      <c r="D1" s="37" t="s">
        <v>10</v>
      </c>
      <c r="E1" s="37" t="s">
        <v>11</v>
      </c>
      <c r="F1" s="37" t="s">
        <v>12</v>
      </c>
      <c r="G1" s="37" t="s">
        <v>9</v>
      </c>
      <c r="H1" s="37" t="s">
        <v>13</v>
      </c>
      <c r="I1" s="42" t="s">
        <v>14</v>
      </c>
      <c r="J1" s="42" t="s">
        <v>15</v>
      </c>
      <c r="K1" s="37" t="s">
        <v>17</v>
      </c>
      <c r="L1" s="37" t="s">
        <v>759</v>
      </c>
      <c r="M1" s="37" t="s">
        <v>160</v>
      </c>
      <c r="N1" s="37" t="s">
        <v>160</v>
      </c>
      <c r="O1" s="37" t="s">
        <v>161</v>
      </c>
      <c r="P1" s="37" t="s">
        <v>161</v>
      </c>
      <c r="Q1" s="37" t="s">
        <v>161</v>
      </c>
      <c r="R1" s="37" t="s">
        <v>161</v>
      </c>
      <c r="S1" s="37" t="s">
        <v>161</v>
      </c>
      <c r="T1" s="37" t="s">
        <v>161</v>
      </c>
      <c r="U1" s="37" t="s">
        <v>161</v>
      </c>
      <c r="V1" s="37" t="s">
        <v>161</v>
      </c>
      <c r="W1" s="37" t="s">
        <v>161</v>
      </c>
      <c r="X1" s="37" t="s">
        <v>161</v>
      </c>
      <c r="Y1" s="37" t="s">
        <v>161</v>
      </c>
      <c r="Z1" s="37" t="s">
        <v>652</v>
      </c>
      <c r="AA1" s="37" t="s">
        <v>652</v>
      </c>
      <c r="AB1" s="37" t="s">
        <v>652</v>
      </c>
      <c r="AC1" s="37" t="s">
        <v>652</v>
      </c>
      <c r="AD1" s="37" t="s">
        <v>652</v>
      </c>
      <c r="AE1" s="37" t="s">
        <v>163</v>
      </c>
      <c r="AF1" s="37" t="s">
        <v>163</v>
      </c>
      <c r="AG1" s="37" t="s">
        <v>163</v>
      </c>
      <c r="AH1" s="37" t="s">
        <v>163</v>
      </c>
      <c r="AI1" s="37" t="s">
        <v>163</v>
      </c>
      <c r="AJ1" s="37" t="s">
        <v>163</v>
      </c>
      <c r="AK1" s="37" t="s">
        <v>163</v>
      </c>
      <c r="AL1" s="37" t="s">
        <v>163</v>
      </c>
      <c r="AM1" s="37" t="s">
        <v>163</v>
      </c>
      <c r="AN1" s="37" t="s">
        <v>163</v>
      </c>
      <c r="AO1" s="37" t="s">
        <v>163</v>
      </c>
      <c r="AP1" s="37" t="s">
        <v>163</v>
      </c>
      <c r="AQ1" s="37" t="s">
        <v>163</v>
      </c>
      <c r="AR1" s="37" t="s">
        <v>163</v>
      </c>
      <c r="AT1" s="37" t="s">
        <v>163</v>
      </c>
      <c r="AU1" s="37" t="s">
        <v>170</v>
      </c>
    </row>
    <row r="2" spans="1:47" s="37" customFormat="1" x14ac:dyDescent="0.3">
      <c r="B2" s="37" t="s">
        <v>41</v>
      </c>
      <c r="C2" s="37" t="s">
        <v>182</v>
      </c>
      <c r="I2" s="42"/>
      <c r="J2" s="42"/>
      <c r="L2" s="37" t="s">
        <v>761</v>
      </c>
      <c r="O2" s="37" t="s">
        <v>162</v>
      </c>
      <c r="P2" s="37" t="s">
        <v>162</v>
      </c>
      <c r="Q2" s="37" t="s">
        <v>162</v>
      </c>
      <c r="R2" s="37" t="s">
        <v>162</v>
      </c>
      <c r="S2" s="37" t="s">
        <v>162</v>
      </c>
      <c r="T2" s="37" t="s">
        <v>162</v>
      </c>
      <c r="U2" s="37" t="s">
        <v>162</v>
      </c>
      <c r="V2" s="37" t="s">
        <v>162</v>
      </c>
      <c r="W2" s="37" t="s">
        <v>186</v>
      </c>
      <c r="X2" s="37" t="s">
        <v>186</v>
      </c>
      <c r="Y2" s="37" t="s">
        <v>186</v>
      </c>
      <c r="Z2" s="37" t="s">
        <v>762</v>
      </c>
      <c r="AA2" s="37" t="s">
        <v>189</v>
      </c>
      <c r="AB2" s="37" t="s">
        <v>189</v>
      </c>
      <c r="AC2" s="37" t="s">
        <v>189</v>
      </c>
      <c r="AD2" s="37" t="s">
        <v>657</v>
      </c>
      <c r="AE2" s="37" t="s">
        <v>190</v>
      </c>
      <c r="AF2" s="37" t="s">
        <v>190</v>
      </c>
      <c r="AG2" s="37" t="s">
        <v>190</v>
      </c>
      <c r="AH2" s="37" t="s">
        <v>660</v>
      </c>
      <c r="AI2" s="37" t="s">
        <v>660</v>
      </c>
      <c r="AJ2" s="37" t="s">
        <v>190</v>
      </c>
      <c r="AK2" s="37" t="s">
        <v>190</v>
      </c>
      <c r="AL2" s="37" t="s">
        <v>166</v>
      </c>
      <c r="AM2" s="37" t="s">
        <v>166</v>
      </c>
      <c r="AN2" s="37" t="s">
        <v>166</v>
      </c>
      <c r="AO2" s="37" t="s">
        <v>166</v>
      </c>
      <c r="AP2" s="37" t="s">
        <v>166</v>
      </c>
      <c r="AQ2" s="37" t="s">
        <v>166</v>
      </c>
      <c r="AR2" s="37" t="s">
        <v>166</v>
      </c>
      <c r="AT2" s="37" t="s">
        <v>762</v>
      </c>
    </row>
    <row r="3" spans="1:47" s="37" customFormat="1" x14ac:dyDescent="0.3">
      <c r="I3" s="42"/>
      <c r="J3" s="42"/>
      <c r="M3" s="37" t="s">
        <v>16</v>
      </c>
      <c r="N3" s="37" t="s">
        <v>52</v>
      </c>
      <c r="O3" s="37" t="s">
        <v>40</v>
      </c>
      <c r="P3" s="37" t="s">
        <v>208</v>
      </c>
      <c r="Q3" s="37" t="s">
        <v>647</v>
      </c>
      <c r="R3" s="37" t="s">
        <v>184</v>
      </c>
      <c r="S3" s="37" t="s">
        <v>648</v>
      </c>
      <c r="T3" s="37" t="s">
        <v>185</v>
      </c>
      <c r="U3" s="37" t="s">
        <v>234</v>
      </c>
      <c r="V3" s="37" t="s">
        <v>649</v>
      </c>
      <c r="W3" s="37" t="s">
        <v>650</v>
      </c>
      <c r="X3" s="37" t="s">
        <v>188</v>
      </c>
      <c r="Y3" s="37" t="s">
        <v>651</v>
      </c>
      <c r="Z3" s="37" t="s">
        <v>525</v>
      </c>
      <c r="AA3" s="37" t="s">
        <v>654</v>
      </c>
      <c r="AB3" s="37" t="s">
        <v>656</v>
      </c>
      <c r="AC3" s="37" t="s">
        <v>236</v>
      </c>
      <c r="AD3" s="37" t="s">
        <v>658</v>
      </c>
      <c r="AE3" s="37" t="s">
        <v>522</v>
      </c>
      <c r="AF3" s="37" t="s">
        <v>523</v>
      </c>
      <c r="AG3" s="37" t="s">
        <v>193</v>
      </c>
      <c r="AH3" s="37" t="s">
        <v>661</v>
      </c>
      <c r="AI3" s="37" t="s">
        <v>662</v>
      </c>
      <c r="AJ3" s="37" t="s">
        <v>663</v>
      </c>
      <c r="AK3" s="37" t="s">
        <v>195</v>
      </c>
      <c r="AL3" s="37" t="s">
        <v>664</v>
      </c>
      <c r="AM3" s="37" t="s">
        <v>204</v>
      </c>
      <c r="AN3" s="37" t="s">
        <v>665</v>
      </c>
      <c r="AO3" s="37" t="s">
        <v>666</v>
      </c>
      <c r="AP3" s="37" t="s">
        <v>667</v>
      </c>
      <c r="AQ3" s="37" t="s">
        <v>668</v>
      </c>
      <c r="AR3" s="37" t="s">
        <v>669</v>
      </c>
      <c r="AS3" s="37" t="s">
        <v>670</v>
      </c>
      <c r="AT3" s="37" t="s">
        <v>207</v>
      </c>
    </row>
    <row r="4" spans="1:47" s="43" customFormat="1" x14ac:dyDescent="0.3">
      <c r="A4" s="68"/>
      <c r="B4" s="68"/>
      <c r="C4" s="68"/>
      <c r="D4" s="68"/>
      <c r="E4" s="68"/>
      <c r="F4" s="68"/>
      <c r="G4" s="68"/>
      <c r="H4" s="68"/>
      <c r="I4" s="69"/>
      <c r="J4" s="69"/>
      <c r="K4" s="68"/>
      <c r="L4" s="68"/>
      <c r="M4" s="43" t="s">
        <v>225</v>
      </c>
      <c r="N4" s="43" t="s">
        <v>50</v>
      </c>
      <c r="O4" s="43" t="s">
        <v>226</v>
      </c>
      <c r="P4" s="43" t="s">
        <v>227</v>
      </c>
      <c r="Q4" s="43" t="s">
        <v>129</v>
      </c>
      <c r="R4" s="43" t="s">
        <v>228</v>
      </c>
      <c r="S4" s="43" t="s">
        <v>228</v>
      </c>
      <c r="T4" s="43" t="s">
        <v>228</v>
      </c>
      <c r="U4" s="43" t="s">
        <v>228</v>
      </c>
      <c r="V4" s="43" t="s">
        <v>228</v>
      </c>
      <c r="W4" s="43" t="s">
        <v>129</v>
      </c>
      <c r="X4" s="43" t="s">
        <v>129</v>
      </c>
      <c r="Y4" s="43" t="s">
        <v>129</v>
      </c>
      <c r="Z4" s="43" t="s">
        <v>653</v>
      </c>
      <c r="AA4" s="43" t="s">
        <v>655</v>
      </c>
      <c r="AB4" s="43" t="s">
        <v>655</v>
      </c>
      <c r="AC4" s="43" t="s">
        <v>655</v>
      </c>
      <c r="AD4" s="43" t="s">
        <v>659</v>
      </c>
      <c r="AE4" s="38" t="s">
        <v>655</v>
      </c>
      <c r="AF4" s="38" t="s">
        <v>655</v>
      </c>
      <c r="AG4" s="38" t="s">
        <v>655</v>
      </c>
      <c r="AH4" s="38" t="s">
        <v>655</v>
      </c>
      <c r="AI4" s="38" t="s">
        <v>655</v>
      </c>
      <c r="AJ4" s="38" t="s">
        <v>655</v>
      </c>
      <c r="AK4" s="38" t="s">
        <v>655</v>
      </c>
      <c r="AL4" s="38" t="s">
        <v>54</v>
      </c>
      <c r="AM4" s="43" t="s">
        <v>56</v>
      </c>
      <c r="AN4" s="43" t="s">
        <v>56</v>
      </c>
      <c r="AO4" s="43" t="s">
        <v>53</v>
      </c>
      <c r="AP4" s="43" t="s">
        <v>53</v>
      </c>
      <c r="AQ4" s="43" t="s">
        <v>53</v>
      </c>
      <c r="AR4" s="43" t="s">
        <v>53</v>
      </c>
      <c r="AS4" s="43" t="s">
        <v>54</v>
      </c>
      <c r="AT4" s="43" t="s">
        <v>171</v>
      </c>
      <c r="AU4" s="43" t="s">
        <v>171</v>
      </c>
    </row>
    <row r="5" spans="1:47" ht="72" x14ac:dyDescent="0.3">
      <c r="A5" s="29" t="s">
        <v>566</v>
      </c>
      <c r="B5" s="30" t="s">
        <v>57</v>
      </c>
      <c r="D5" s="29" t="s">
        <v>567</v>
      </c>
      <c r="E5" s="30" t="s">
        <v>135</v>
      </c>
      <c r="F5" s="30" t="s">
        <v>568</v>
      </c>
      <c r="G5" s="30" t="s">
        <v>568</v>
      </c>
      <c r="H5" s="30" t="s">
        <v>135</v>
      </c>
      <c r="I5" s="29" t="s">
        <v>569</v>
      </c>
      <c r="J5" s="29" t="s">
        <v>570</v>
      </c>
      <c r="K5" s="29" t="s">
        <v>571</v>
      </c>
      <c r="L5" s="29"/>
      <c r="M5" s="30">
        <v>20</v>
      </c>
      <c r="N5" s="30" t="s">
        <v>645</v>
      </c>
      <c r="O5" s="30">
        <v>5</v>
      </c>
      <c r="Q5" s="30">
        <v>0</v>
      </c>
      <c r="R5" s="70">
        <v>46940</v>
      </c>
      <c r="S5" s="30">
        <v>0</v>
      </c>
      <c r="T5" s="30">
        <v>0</v>
      </c>
      <c r="U5" s="30">
        <v>0</v>
      </c>
      <c r="V5" s="30">
        <v>0</v>
      </c>
      <c r="W5" s="71">
        <v>849000</v>
      </c>
      <c r="X5" s="72">
        <v>0</v>
      </c>
      <c r="Y5" s="72">
        <v>0</v>
      </c>
      <c r="Z5" s="71">
        <v>160000</v>
      </c>
      <c r="AA5" s="72">
        <v>0</v>
      </c>
      <c r="AB5" s="72">
        <v>0</v>
      </c>
      <c r="AC5" s="72">
        <v>0</v>
      </c>
      <c r="AD5" s="72">
        <v>0</v>
      </c>
      <c r="AE5" s="72">
        <v>0</v>
      </c>
      <c r="AF5" s="72">
        <v>0</v>
      </c>
      <c r="AG5" s="72">
        <v>0</v>
      </c>
      <c r="AH5" s="72">
        <v>0</v>
      </c>
      <c r="AI5" s="72">
        <v>0</v>
      </c>
      <c r="AJ5" s="72">
        <v>0</v>
      </c>
      <c r="AK5" s="72">
        <v>0</v>
      </c>
      <c r="AL5" s="71">
        <v>472000</v>
      </c>
      <c r="AM5" s="71">
        <v>347356</v>
      </c>
      <c r="AN5" s="72">
        <v>0</v>
      </c>
      <c r="AO5" s="72">
        <v>0</v>
      </c>
      <c r="AP5" s="72">
        <v>0</v>
      </c>
      <c r="AQ5" s="72">
        <v>0</v>
      </c>
      <c r="AR5" s="72">
        <v>0</v>
      </c>
      <c r="AS5" s="72">
        <v>0</v>
      </c>
      <c r="AT5" s="33"/>
    </row>
    <row r="6" spans="1:47" ht="43.2" x14ac:dyDescent="0.3">
      <c r="A6" s="29" t="s">
        <v>134</v>
      </c>
      <c r="B6" s="30" t="s">
        <v>60</v>
      </c>
      <c r="D6" s="30" t="s">
        <v>572</v>
      </c>
      <c r="E6" s="30" t="s">
        <v>135</v>
      </c>
      <c r="F6" s="30" t="s">
        <v>136</v>
      </c>
      <c r="G6" s="30" t="s">
        <v>137</v>
      </c>
      <c r="H6" s="30" t="s">
        <v>135</v>
      </c>
      <c r="I6" s="29" t="s">
        <v>138</v>
      </c>
      <c r="J6" s="29" t="s">
        <v>139</v>
      </c>
      <c r="K6" s="29" t="s">
        <v>573</v>
      </c>
      <c r="L6" s="29"/>
      <c r="AO6" s="73">
        <v>12000</v>
      </c>
      <c r="AT6" s="33"/>
    </row>
    <row r="7" spans="1:47" ht="57.6" x14ac:dyDescent="0.3">
      <c r="A7" s="29" t="s">
        <v>574</v>
      </c>
      <c r="B7" s="30" t="s">
        <v>61</v>
      </c>
      <c r="D7" s="30" t="s">
        <v>572</v>
      </c>
      <c r="E7" s="30" t="s">
        <v>135</v>
      </c>
      <c r="F7" s="30" t="s">
        <v>136</v>
      </c>
      <c r="G7" s="30" t="s">
        <v>137</v>
      </c>
      <c r="H7" s="30" t="s">
        <v>135</v>
      </c>
      <c r="I7" s="29" t="s">
        <v>575</v>
      </c>
      <c r="J7" s="29" t="s">
        <v>576</v>
      </c>
      <c r="K7" s="29" t="s">
        <v>577</v>
      </c>
      <c r="L7" s="29"/>
      <c r="AT7" s="33"/>
    </row>
    <row r="8" spans="1:47" ht="57.6" x14ac:dyDescent="0.3">
      <c r="A8" s="29" t="s">
        <v>150</v>
      </c>
      <c r="B8" s="30" t="s">
        <v>62</v>
      </c>
      <c r="D8" s="30" t="s">
        <v>572</v>
      </c>
      <c r="F8" s="30" t="s">
        <v>568</v>
      </c>
      <c r="G8" s="30" t="s">
        <v>568</v>
      </c>
      <c r="I8" s="29" t="s">
        <v>578</v>
      </c>
      <c r="J8" s="29" t="s">
        <v>150</v>
      </c>
      <c r="K8" s="29" t="s">
        <v>579</v>
      </c>
      <c r="L8" s="29"/>
      <c r="AT8" s="33"/>
    </row>
    <row r="9" spans="1:47" ht="57.6" x14ac:dyDescent="0.3">
      <c r="A9" s="29" t="s">
        <v>140</v>
      </c>
      <c r="B9" s="30" t="s">
        <v>64</v>
      </c>
      <c r="D9" s="30" t="s">
        <v>572</v>
      </c>
      <c r="E9" s="30" t="s">
        <v>135</v>
      </c>
      <c r="F9" s="30" t="s">
        <v>136</v>
      </c>
      <c r="G9" s="30" t="s">
        <v>137</v>
      </c>
      <c r="H9" s="30" t="s">
        <v>135</v>
      </c>
      <c r="I9" s="29" t="s">
        <v>580</v>
      </c>
      <c r="J9" s="29" t="s">
        <v>141</v>
      </c>
      <c r="K9" s="29" t="s">
        <v>581</v>
      </c>
      <c r="L9" s="29"/>
      <c r="AT9" s="33"/>
    </row>
    <row r="10" spans="1:47" ht="43.2" x14ac:dyDescent="0.3">
      <c r="A10" s="29" t="s">
        <v>582</v>
      </c>
      <c r="B10" s="30" t="s">
        <v>66</v>
      </c>
      <c r="D10" s="30" t="s">
        <v>572</v>
      </c>
      <c r="E10" s="30" t="s">
        <v>135</v>
      </c>
      <c r="F10" s="30" t="s">
        <v>568</v>
      </c>
      <c r="G10" s="30" t="s">
        <v>583</v>
      </c>
      <c r="H10" s="30" t="s">
        <v>135</v>
      </c>
      <c r="I10" s="29" t="s">
        <v>584</v>
      </c>
      <c r="J10" s="29" t="s">
        <v>585</v>
      </c>
      <c r="K10" s="29" t="s">
        <v>586</v>
      </c>
      <c r="L10" s="29"/>
      <c r="AT10" s="33"/>
    </row>
    <row r="11" spans="1:47" ht="28.8" x14ac:dyDescent="0.3">
      <c r="A11" s="29" t="s">
        <v>73</v>
      </c>
      <c r="B11" s="30" t="s">
        <v>68</v>
      </c>
      <c r="D11" s="30" t="s">
        <v>572</v>
      </c>
      <c r="E11" s="30" t="s">
        <v>135</v>
      </c>
      <c r="F11" s="30" t="s">
        <v>136</v>
      </c>
      <c r="G11" s="30" t="s">
        <v>137</v>
      </c>
      <c r="H11" s="30" t="s">
        <v>135</v>
      </c>
      <c r="I11" s="29" t="s">
        <v>587</v>
      </c>
      <c r="J11" s="29" t="s">
        <v>73</v>
      </c>
      <c r="AT11" s="33"/>
    </row>
    <row r="12" spans="1:47" x14ac:dyDescent="0.3">
      <c r="A12" s="29" t="s">
        <v>588</v>
      </c>
      <c r="B12" s="30" t="s">
        <v>70</v>
      </c>
      <c r="D12" s="30" t="s">
        <v>572</v>
      </c>
      <c r="E12" s="30" t="s">
        <v>135</v>
      </c>
      <c r="F12" s="30" t="s">
        <v>568</v>
      </c>
      <c r="G12" s="30" t="s">
        <v>568</v>
      </c>
      <c r="H12" s="30" t="s">
        <v>135</v>
      </c>
      <c r="I12" s="29" t="s">
        <v>589</v>
      </c>
      <c r="J12" s="29" t="s">
        <v>590</v>
      </c>
      <c r="AT12" s="33"/>
    </row>
    <row r="13" spans="1:47" ht="72" x14ac:dyDescent="0.3">
      <c r="A13" s="29" t="s">
        <v>591</v>
      </c>
      <c r="B13" s="30" t="s">
        <v>72</v>
      </c>
      <c r="D13" s="30" t="s">
        <v>572</v>
      </c>
      <c r="E13" s="30" t="s">
        <v>135</v>
      </c>
      <c r="F13" s="30" t="s">
        <v>568</v>
      </c>
      <c r="G13" s="30" t="s">
        <v>568</v>
      </c>
      <c r="H13" s="30" t="s">
        <v>135</v>
      </c>
      <c r="I13" s="29" t="s">
        <v>592</v>
      </c>
      <c r="J13" s="29" t="s">
        <v>591</v>
      </c>
      <c r="K13" s="29" t="s">
        <v>593</v>
      </c>
      <c r="L13" s="29"/>
      <c r="AT13" s="33"/>
    </row>
    <row r="14" spans="1:47" ht="72" x14ac:dyDescent="0.3">
      <c r="A14" s="29" t="s">
        <v>142</v>
      </c>
      <c r="B14" s="30" t="s">
        <v>74</v>
      </c>
      <c r="D14" s="30" t="s">
        <v>572</v>
      </c>
      <c r="E14" s="30" t="s">
        <v>135</v>
      </c>
      <c r="F14" s="30" t="s">
        <v>136</v>
      </c>
      <c r="G14" s="30" t="s">
        <v>137</v>
      </c>
      <c r="H14" s="30" t="s">
        <v>135</v>
      </c>
      <c r="I14" s="29" t="s">
        <v>594</v>
      </c>
      <c r="J14" s="29" t="s">
        <v>595</v>
      </c>
      <c r="K14" s="29" t="s">
        <v>596</v>
      </c>
      <c r="L14" s="29"/>
      <c r="AT14" s="33"/>
    </row>
    <row r="15" spans="1:47" ht="43.2" x14ac:dyDescent="0.3">
      <c r="A15" s="29" t="s">
        <v>143</v>
      </c>
      <c r="B15" s="30" t="s">
        <v>76</v>
      </c>
      <c r="D15" s="30" t="s">
        <v>572</v>
      </c>
      <c r="E15" s="30" t="s">
        <v>135</v>
      </c>
      <c r="F15" s="30" t="s">
        <v>136</v>
      </c>
      <c r="G15" s="30" t="s">
        <v>137</v>
      </c>
      <c r="H15" s="30" t="s">
        <v>135</v>
      </c>
      <c r="I15" s="29" t="s">
        <v>597</v>
      </c>
      <c r="J15" s="29" t="s">
        <v>598</v>
      </c>
      <c r="K15" s="29" t="s">
        <v>599</v>
      </c>
      <c r="L15" s="29"/>
      <c r="AT15" s="33"/>
    </row>
    <row r="16" spans="1:47" x14ac:dyDescent="0.3">
      <c r="A16" s="29" t="s">
        <v>144</v>
      </c>
      <c r="B16" s="30" t="s">
        <v>78</v>
      </c>
      <c r="D16" s="30" t="s">
        <v>572</v>
      </c>
      <c r="E16" s="30" t="s">
        <v>135</v>
      </c>
      <c r="F16" s="30" t="s">
        <v>136</v>
      </c>
      <c r="G16" s="30" t="s">
        <v>137</v>
      </c>
      <c r="H16" s="30" t="s">
        <v>135</v>
      </c>
      <c r="I16" s="29" t="s">
        <v>600</v>
      </c>
      <c r="J16" s="29" t="s">
        <v>145</v>
      </c>
      <c r="AT16" s="33"/>
    </row>
    <row r="17" spans="1:46" ht="57.6" x14ac:dyDescent="0.3">
      <c r="A17" s="29" t="s">
        <v>151</v>
      </c>
      <c r="B17" s="30" t="s">
        <v>80</v>
      </c>
      <c r="D17" s="30" t="s">
        <v>572</v>
      </c>
      <c r="E17" s="30" t="s">
        <v>135</v>
      </c>
      <c r="F17" s="30" t="s">
        <v>568</v>
      </c>
      <c r="G17" s="30" t="s">
        <v>568</v>
      </c>
      <c r="H17" s="30" t="s">
        <v>135</v>
      </c>
      <c r="I17" s="29" t="s">
        <v>601</v>
      </c>
      <c r="J17" s="29" t="s">
        <v>151</v>
      </c>
      <c r="K17" s="29" t="s">
        <v>602</v>
      </c>
      <c r="L17" s="29"/>
      <c r="AT17" s="33"/>
    </row>
    <row r="18" spans="1:46" ht="72" x14ac:dyDescent="0.3">
      <c r="A18" s="29" t="s">
        <v>603</v>
      </c>
      <c r="B18" s="30" t="s">
        <v>82</v>
      </c>
      <c r="D18" s="30" t="s">
        <v>572</v>
      </c>
      <c r="E18" s="30" t="s">
        <v>135</v>
      </c>
      <c r="F18" s="30" t="s">
        <v>568</v>
      </c>
      <c r="G18" s="30" t="s">
        <v>568</v>
      </c>
      <c r="H18" s="30" t="s">
        <v>135</v>
      </c>
      <c r="I18" s="29" t="s">
        <v>604</v>
      </c>
      <c r="J18" s="29" t="s">
        <v>603</v>
      </c>
      <c r="K18" s="29" t="s">
        <v>605</v>
      </c>
      <c r="L18" s="29"/>
      <c r="AT18" s="33"/>
    </row>
    <row r="19" spans="1:46" ht="57.6" x14ac:dyDescent="0.3">
      <c r="A19" s="29" t="s">
        <v>606</v>
      </c>
      <c r="B19" s="30" t="s">
        <v>84</v>
      </c>
      <c r="D19" s="30" t="s">
        <v>572</v>
      </c>
      <c r="E19" s="30" t="s">
        <v>135</v>
      </c>
      <c r="F19" s="30" t="s">
        <v>568</v>
      </c>
      <c r="G19" s="30" t="s">
        <v>568</v>
      </c>
      <c r="H19" s="30" t="s">
        <v>135</v>
      </c>
      <c r="I19" s="29" t="s">
        <v>607</v>
      </c>
      <c r="J19" s="29" t="s">
        <v>608</v>
      </c>
      <c r="K19" s="29" t="s">
        <v>609</v>
      </c>
      <c r="L19" s="29"/>
      <c r="AT19" s="33"/>
    </row>
    <row r="20" spans="1:46" ht="43.2" x14ac:dyDescent="0.3">
      <c r="A20" s="29" t="s">
        <v>610</v>
      </c>
      <c r="B20" s="30" t="s">
        <v>85</v>
      </c>
      <c r="D20" s="30" t="s">
        <v>572</v>
      </c>
      <c r="E20" s="30" t="s">
        <v>135</v>
      </c>
      <c r="F20" s="30" t="s">
        <v>611</v>
      </c>
      <c r="G20" s="30" t="s">
        <v>611</v>
      </c>
      <c r="H20" s="30" t="s">
        <v>135</v>
      </c>
      <c r="I20" s="29" t="s">
        <v>612</v>
      </c>
      <c r="J20" s="29" t="s">
        <v>613</v>
      </c>
      <c r="K20" s="29" t="s">
        <v>614</v>
      </c>
      <c r="L20" s="29"/>
      <c r="N20" s="30" t="s">
        <v>645</v>
      </c>
      <c r="Q20" s="71">
        <v>188726760</v>
      </c>
      <c r="R20" s="71">
        <v>75515000</v>
      </c>
      <c r="S20" s="71">
        <v>11148722</v>
      </c>
      <c r="T20" s="71">
        <v>2325000</v>
      </c>
      <c r="U20" s="71">
        <v>849427</v>
      </c>
      <c r="V20" s="71">
        <v>2014409</v>
      </c>
      <c r="W20" s="71">
        <v>250000000</v>
      </c>
      <c r="X20" s="72">
        <v>0</v>
      </c>
      <c r="Y20" s="71">
        <v>25000000</v>
      </c>
      <c r="Z20" s="71">
        <v>17053527</v>
      </c>
      <c r="AA20" s="72">
        <v>0</v>
      </c>
      <c r="AB20" s="72">
        <v>4</v>
      </c>
      <c r="AC20" s="73">
        <v>31350000</v>
      </c>
      <c r="AD20" s="71">
        <v>-45000000</v>
      </c>
      <c r="AE20" s="72">
        <v>0</v>
      </c>
      <c r="AF20" s="72">
        <v>0</v>
      </c>
      <c r="AG20" s="72">
        <v>0</v>
      </c>
      <c r="AH20" s="72">
        <v>0</v>
      </c>
      <c r="AI20" s="72">
        <v>0</v>
      </c>
      <c r="AJ20" s="72">
        <v>0</v>
      </c>
      <c r="AK20" s="72">
        <v>0</v>
      </c>
      <c r="AL20" s="71">
        <v>477000</v>
      </c>
      <c r="AM20" s="73">
        <v>37063000</v>
      </c>
      <c r="AN20" s="73">
        <v>131670000</v>
      </c>
      <c r="AO20" s="73">
        <v>1486000</v>
      </c>
      <c r="AP20" s="71">
        <v>4600000</v>
      </c>
      <c r="AQ20" s="73">
        <v>1400000</v>
      </c>
      <c r="AR20" s="72">
        <v>0</v>
      </c>
      <c r="AS20" s="71">
        <v>579000</v>
      </c>
      <c r="AT20" s="74"/>
    </row>
    <row r="21" spans="1:46" ht="43.2" x14ac:dyDescent="0.3">
      <c r="A21" s="29" t="s">
        <v>146</v>
      </c>
      <c r="B21" s="30" t="s">
        <v>86</v>
      </c>
      <c r="D21" s="30" t="s">
        <v>572</v>
      </c>
      <c r="E21" s="30" t="s">
        <v>135</v>
      </c>
      <c r="F21" s="30" t="s">
        <v>136</v>
      </c>
      <c r="G21" s="30" t="s">
        <v>137</v>
      </c>
      <c r="H21" s="30" t="s">
        <v>135</v>
      </c>
      <c r="I21" s="29" t="s">
        <v>147</v>
      </c>
      <c r="J21" s="29" t="s">
        <v>83</v>
      </c>
      <c r="K21" s="29" t="s">
        <v>615</v>
      </c>
      <c r="L21" s="29"/>
      <c r="AK21" s="70"/>
      <c r="AT21" s="33"/>
    </row>
    <row r="22" spans="1:46" ht="57.6" x14ac:dyDescent="0.3">
      <c r="A22" s="29" t="s">
        <v>616</v>
      </c>
      <c r="B22" s="30" t="s">
        <v>88</v>
      </c>
      <c r="D22" s="30" t="s">
        <v>572</v>
      </c>
      <c r="E22" s="30" t="s">
        <v>135</v>
      </c>
      <c r="F22" s="30" t="s">
        <v>568</v>
      </c>
      <c r="G22" s="30" t="s">
        <v>568</v>
      </c>
      <c r="H22" s="30" t="s">
        <v>135</v>
      </c>
      <c r="I22" s="29" t="s">
        <v>617</v>
      </c>
      <c r="J22" s="29" t="s">
        <v>618</v>
      </c>
      <c r="K22" s="29" t="s">
        <v>619</v>
      </c>
      <c r="L22" s="29"/>
      <c r="T22" s="71">
        <v>221500</v>
      </c>
      <c r="W22" s="71">
        <v>445000</v>
      </c>
      <c r="Y22" s="75">
        <v>33108.108108108107</v>
      </c>
      <c r="Z22" s="76"/>
      <c r="AA22" s="72">
        <v>0</v>
      </c>
      <c r="AC22" s="72">
        <v>0</v>
      </c>
      <c r="AD22" s="77">
        <v>-490000</v>
      </c>
      <c r="AE22" s="72">
        <v>0</v>
      </c>
      <c r="AF22" s="72">
        <v>0</v>
      </c>
      <c r="AG22" s="72">
        <v>0</v>
      </c>
      <c r="AH22" s="77">
        <v>26317</v>
      </c>
      <c r="AI22" s="77">
        <v>17943</v>
      </c>
      <c r="AJ22" s="72">
        <v>0</v>
      </c>
      <c r="AK22" s="72">
        <v>0</v>
      </c>
      <c r="AN22" s="72">
        <v>0</v>
      </c>
      <c r="AR22" s="71">
        <v>55000</v>
      </c>
      <c r="AT22" s="33"/>
    </row>
    <row r="23" spans="1:46" ht="86.4" x14ac:dyDescent="0.3">
      <c r="A23" s="29" t="s">
        <v>620</v>
      </c>
      <c r="B23" s="30" t="s">
        <v>107</v>
      </c>
      <c r="D23" s="29" t="s">
        <v>567</v>
      </c>
      <c r="E23" s="30" t="s">
        <v>135</v>
      </c>
      <c r="F23" s="30" t="s">
        <v>568</v>
      </c>
      <c r="G23" s="30" t="s">
        <v>568</v>
      </c>
      <c r="H23" s="30" t="s">
        <v>135</v>
      </c>
      <c r="I23" s="29" t="s">
        <v>621</v>
      </c>
      <c r="J23" s="29" t="s">
        <v>49</v>
      </c>
      <c r="K23" s="29" t="s">
        <v>622</v>
      </c>
      <c r="L23" s="29"/>
      <c r="Q23" s="72">
        <v>0</v>
      </c>
      <c r="R23" s="71">
        <v>44027</v>
      </c>
      <c r="S23" s="72">
        <v>0</v>
      </c>
      <c r="T23" s="71">
        <v>24800</v>
      </c>
      <c r="V23" s="72">
        <v>0</v>
      </c>
      <c r="W23" s="71">
        <v>2014409</v>
      </c>
      <c r="Y23" s="72">
        <v>0</v>
      </c>
      <c r="Z23" s="71">
        <v>150000</v>
      </c>
      <c r="AA23" s="77">
        <v>130</v>
      </c>
      <c r="AB23" s="78">
        <v>0</v>
      </c>
      <c r="AC23" s="72">
        <v>0</v>
      </c>
      <c r="AD23" s="72">
        <v>0</v>
      </c>
      <c r="AE23" s="77">
        <v>5965.7</v>
      </c>
      <c r="AF23" s="72">
        <v>570</v>
      </c>
      <c r="AG23" s="77">
        <v>20130</v>
      </c>
      <c r="AH23" s="72">
        <v>0</v>
      </c>
      <c r="AI23" s="72">
        <v>0</v>
      </c>
      <c r="AJ23" s="72">
        <v>580</v>
      </c>
      <c r="AM23" s="71">
        <v>326000</v>
      </c>
      <c r="AN23" s="72">
        <v>0</v>
      </c>
      <c r="AO23" s="72">
        <v>0</v>
      </c>
      <c r="AR23" s="71">
        <v>66000</v>
      </c>
      <c r="AS23" s="71">
        <v>579000</v>
      </c>
      <c r="AT23" s="74"/>
    </row>
    <row r="24" spans="1:46" ht="57.6" x14ac:dyDescent="0.3">
      <c r="A24" s="29" t="s">
        <v>623</v>
      </c>
      <c r="B24" s="30" t="s">
        <v>89</v>
      </c>
      <c r="C24" s="30" t="s">
        <v>624</v>
      </c>
      <c r="D24" s="29" t="s">
        <v>625</v>
      </c>
      <c r="E24" s="30" t="s">
        <v>135</v>
      </c>
      <c r="F24" s="30" t="s">
        <v>626</v>
      </c>
      <c r="G24" s="30" t="s">
        <v>626</v>
      </c>
      <c r="H24" s="30" t="s">
        <v>135</v>
      </c>
      <c r="I24" s="29" t="s">
        <v>627</v>
      </c>
      <c r="J24" s="29" t="s">
        <v>628</v>
      </c>
      <c r="K24" s="29" t="s">
        <v>629</v>
      </c>
      <c r="L24" s="29"/>
      <c r="Q24" s="72"/>
      <c r="R24" s="71"/>
      <c r="S24" s="72"/>
      <c r="T24" s="71"/>
      <c r="V24" s="72"/>
      <c r="W24" s="71"/>
      <c r="Y24" s="72"/>
      <c r="Z24" s="71"/>
      <c r="AA24" s="78"/>
      <c r="AB24" s="78"/>
      <c r="AC24" s="72"/>
      <c r="AD24" s="72"/>
      <c r="AE24" s="78"/>
      <c r="AF24" s="72"/>
      <c r="AG24" s="78"/>
      <c r="AH24" s="72"/>
      <c r="AI24" s="72"/>
      <c r="AJ24" s="72"/>
      <c r="AM24" s="71"/>
      <c r="AN24" s="72"/>
      <c r="AO24" s="72"/>
      <c r="AR24" s="71"/>
      <c r="AS24" s="71"/>
      <c r="AT24" s="74"/>
    </row>
    <row r="25" spans="1:46" ht="86.4" x14ac:dyDescent="0.3">
      <c r="A25" s="29" t="s">
        <v>630</v>
      </c>
      <c r="B25" s="30" t="s">
        <v>90</v>
      </c>
      <c r="C25" s="30" t="s">
        <v>631</v>
      </c>
      <c r="D25" s="30" t="s">
        <v>625</v>
      </c>
      <c r="E25" s="30" t="s">
        <v>135</v>
      </c>
      <c r="F25" s="30" t="s">
        <v>136</v>
      </c>
      <c r="G25" s="30" t="s">
        <v>568</v>
      </c>
      <c r="H25" s="30" t="s">
        <v>135</v>
      </c>
      <c r="I25" s="29" t="s">
        <v>632</v>
      </c>
      <c r="J25" s="29" t="s">
        <v>83</v>
      </c>
      <c r="K25" s="29" t="s">
        <v>633</v>
      </c>
      <c r="L25" s="29"/>
      <c r="AT25" s="33"/>
    </row>
    <row r="26" spans="1:46" ht="72" x14ac:dyDescent="0.3">
      <c r="A26" s="29" t="s">
        <v>148</v>
      </c>
      <c r="B26" s="30" t="s">
        <v>91</v>
      </c>
      <c r="C26" s="30" t="s">
        <v>634</v>
      </c>
      <c r="D26" s="30" t="s">
        <v>625</v>
      </c>
      <c r="E26" s="30" t="s">
        <v>135</v>
      </c>
      <c r="F26" s="30" t="s">
        <v>136</v>
      </c>
      <c r="G26" s="30" t="s">
        <v>568</v>
      </c>
      <c r="H26" s="30" t="s">
        <v>135</v>
      </c>
      <c r="I26" s="29" t="s">
        <v>635</v>
      </c>
      <c r="J26" s="29" t="s">
        <v>149</v>
      </c>
      <c r="K26" s="29" t="s">
        <v>636</v>
      </c>
      <c r="L26" s="29"/>
      <c r="AT26" s="33"/>
    </row>
    <row r="27" spans="1:46" ht="100.8" x14ac:dyDescent="0.3">
      <c r="A27" s="29" t="s">
        <v>637</v>
      </c>
      <c r="B27" s="30" t="s">
        <v>92</v>
      </c>
      <c r="C27" s="30" t="s">
        <v>631</v>
      </c>
      <c r="D27" s="30" t="s">
        <v>625</v>
      </c>
      <c r="E27" s="30" t="s">
        <v>135</v>
      </c>
      <c r="F27" s="30" t="s">
        <v>136</v>
      </c>
      <c r="G27" s="30" t="s">
        <v>568</v>
      </c>
      <c r="H27" s="30" t="s">
        <v>135</v>
      </c>
      <c r="I27" s="29" t="s">
        <v>638</v>
      </c>
      <c r="J27" s="29" t="s">
        <v>639</v>
      </c>
      <c r="K27" s="29" t="s">
        <v>640</v>
      </c>
      <c r="L27" s="29"/>
      <c r="M27" s="72">
        <v>20</v>
      </c>
      <c r="N27" s="72" t="s">
        <v>646</v>
      </c>
      <c r="O27" s="72">
        <v>5</v>
      </c>
      <c r="P27" s="71">
        <v>3400000</v>
      </c>
      <c r="AT27" s="33"/>
    </row>
    <row r="28" spans="1:46" ht="72" x14ac:dyDescent="0.3">
      <c r="A28" s="29" t="s">
        <v>641</v>
      </c>
      <c r="B28" s="30" t="s">
        <v>93</v>
      </c>
      <c r="C28" s="30" t="s">
        <v>631</v>
      </c>
      <c r="D28" s="30" t="s">
        <v>625</v>
      </c>
      <c r="E28" s="30" t="s">
        <v>135</v>
      </c>
      <c r="F28" s="30" t="s">
        <v>136</v>
      </c>
      <c r="G28" s="30" t="s">
        <v>626</v>
      </c>
      <c r="H28" s="30" t="s">
        <v>135</v>
      </c>
      <c r="I28" s="29" t="s">
        <v>642</v>
      </c>
      <c r="J28" s="29" t="s">
        <v>643</v>
      </c>
      <c r="K28" s="29" t="s">
        <v>644</v>
      </c>
      <c r="L28" s="29"/>
    </row>
  </sheetData>
  <pageMargins left="0.7" right="0.7"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Front page</vt:lpstr>
      <vt:lpstr>Information</vt:lpstr>
      <vt:lpstr>CS#1 Agricultural, SO</vt:lpstr>
      <vt:lpstr>CS#2 Agricultural, MN</vt:lpstr>
      <vt:lpstr>CS#3 Urban, Sofia</vt:lpstr>
      <vt:lpstr>CS#4 Urban, Zurich</vt:lpstr>
      <vt:lpstr>CS#5 Industrial, Textile</vt:lpstr>
      <vt:lpstr>CS#6 Industrial, Energy</vt:lpstr>
      <vt:lpstr>CS#7 Industry, Dairy</vt:lpstr>
      <vt:lpstr>CS#8 Industrial, Automotive</vt:lpstr>
      <vt:lpstr>'Front page'!Print_Area</vt:lpstr>
    </vt:vector>
  </TitlesOfParts>
  <Company>IVL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 Nilsson</dc:creator>
  <cp:lastModifiedBy>Thanos Angelis-Dimakis</cp:lastModifiedBy>
  <cp:lastPrinted>2012-02-06T08:21:02Z</cp:lastPrinted>
  <dcterms:created xsi:type="dcterms:W3CDTF">2012-01-17T13:46:05Z</dcterms:created>
  <dcterms:modified xsi:type="dcterms:W3CDTF">2013-12-02T00:34:12Z</dcterms:modified>
</cp:coreProperties>
</file>